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Votruba\Dokumenty\MŠ Bubeníčkova\MŠ Bubeníčkova plot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01 0001 Pol" sheetId="12" r:id="rId4"/>
    <sheet name="0002 0002 Pol" sheetId="13" r:id="rId5"/>
    <sheet name="0003 0003 Pol" sheetId="14" r:id="rId6"/>
    <sheet name="0005 0005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0001 Pol'!$1:$7</definedName>
    <definedName name="_xlnm.Print_Titles" localSheetId="4">'0002 0002 Pol'!$1:$7</definedName>
    <definedName name="_xlnm.Print_Titles" localSheetId="5">'0003 0003 Pol'!$1:$7</definedName>
    <definedName name="_xlnm.Print_Titles" localSheetId="6">'0005 0005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'0001 0001 Pol'!$A$1:$X$197</definedName>
    <definedName name="_xlnm.Print_Area" localSheetId="4">'0002 0002 Pol'!$A$1:$X$206</definedName>
    <definedName name="_xlnm.Print_Area" localSheetId="5">'0003 0003 Pol'!$A$1:$X$142</definedName>
    <definedName name="_xlnm.Print_Area" localSheetId="6">'0005 0005 Pol'!$A$1:$X$18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2" i="1" l="1"/>
  <c r="F42" i="1"/>
  <c r="G41" i="1"/>
  <c r="F41" i="1"/>
  <c r="BA15" i="15"/>
  <c r="G9" i="15"/>
  <c r="M9" i="15" s="1"/>
  <c r="I9" i="15"/>
  <c r="K9" i="15"/>
  <c r="O9" i="15"/>
  <c r="O8" i="15" s="1"/>
  <c r="Q9" i="15"/>
  <c r="Q8" i="15" s="1"/>
  <c r="V9" i="15"/>
  <c r="G11" i="15"/>
  <c r="M11" i="15" s="1"/>
  <c r="I11" i="15"/>
  <c r="K11" i="15"/>
  <c r="O11" i="15"/>
  <c r="Q11" i="15"/>
  <c r="V11" i="15"/>
  <c r="G12" i="15"/>
  <c r="M12" i="15" s="1"/>
  <c r="I12" i="15"/>
  <c r="K12" i="15"/>
  <c r="O12" i="15"/>
  <c r="Q12" i="15"/>
  <c r="V12" i="15"/>
  <c r="G14" i="15"/>
  <c r="G13" i="15" s="1"/>
  <c r="I14" i="15"/>
  <c r="I13" i="15" s="1"/>
  <c r="K14" i="15"/>
  <c r="K13" i="15" s="1"/>
  <c r="O14" i="15"/>
  <c r="O13" i="15" s="1"/>
  <c r="Q14" i="15"/>
  <c r="Q13" i="15" s="1"/>
  <c r="V14" i="15"/>
  <c r="V13" i="15" s="1"/>
  <c r="AE17" i="15"/>
  <c r="F48" i="1" s="1"/>
  <c r="BA32" i="14"/>
  <c r="BA28" i="14"/>
  <c r="G9" i="14"/>
  <c r="M9" i="14" s="1"/>
  <c r="I9" i="14"/>
  <c r="K9" i="14"/>
  <c r="O9" i="14"/>
  <c r="Q9" i="14"/>
  <c r="V9" i="14"/>
  <c r="G13" i="14"/>
  <c r="M13" i="14" s="1"/>
  <c r="I13" i="14"/>
  <c r="K13" i="14"/>
  <c r="O13" i="14"/>
  <c r="Q13" i="14"/>
  <c r="V13" i="14"/>
  <c r="G17" i="14"/>
  <c r="M17" i="14" s="1"/>
  <c r="I17" i="14"/>
  <c r="K17" i="14"/>
  <c r="O17" i="14"/>
  <c r="Q17" i="14"/>
  <c r="V17" i="14"/>
  <c r="G20" i="14"/>
  <c r="M20" i="14" s="1"/>
  <c r="I20" i="14"/>
  <c r="K20" i="14"/>
  <c r="O20" i="14"/>
  <c r="O8" i="14" s="1"/>
  <c r="Q20" i="14"/>
  <c r="V20" i="14"/>
  <c r="G24" i="14"/>
  <c r="M24" i="14" s="1"/>
  <c r="I24" i="14"/>
  <c r="K24" i="14"/>
  <c r="O24" i="14"/>
  <c r="Q24" i="14"/>
  <c r="Q23" i="14" s="1"/>
  <c r="V24" i="14"/>
  <c r="G27" i="14"/>
  <c r="M27" i="14" s="1"/>
  <c r="I27" i="14"/>
  <c r="K27" i="14"/>
  <c r="O27" i="14"/>
  <c r="Q27" i="14"/>
  <c r="V27" i="14"/>
  <c r="G31" i="14"/>
  <c r="I31" i="14"/>
  <c r="K31" i="14"/>
  <c r="O31" i="14"/>
  <c r="Q31" i="14"/>
  <c r="V31" i="14"/>
  <c r="G36" i="14"/>
  <c r="M36" i="14" s="1"/>
  <c r="I36" i="14"/>
  <c r="K36" i="14"/>
  <c r="O36" i="14"/>
  <c r="Q36" i="14"/>
  <c r="V36" i="14"/>
  <c r="G39" i="14"/>
  <c r="M39" i="14" s="1"/>
  <c r="I39" i="14"/>
  <c r="K39" i="14"/>
  <c r="O39" i="14"/>
  <c r="Q39" i="14"/>
  <c r="V39" i="14"/>
  <c r="G41" i="14"/>
  <c r="I41" i="14"/>
  <c r="K41" i="14"/>
  <c r="O41" i="14"/>
  <c r="Q41" i="14"/>
  <c r="V41" i="14"/>
  <c r="G44" i="14"/>
  <c r="M44" i="14" s="1"/>
  <c r="M43" i="14" s="1"/>
  <c r="I44" i="14"/>
  <c r="I43" i="14" s="1"/>
  <c r="K44" i="14"/>
  <c r="K43" i="14" s="1"/>
  <c r="O44" i="14"/>
  <c r="O43" i="14" s="1"/>
  <c r="Q44" i="14"/>
  <c r="Q43" i="14" s="1"/>
  <c r="V44" i="14"/>
  <c r="V43" i="14" s="1"/>
  <c r="G48" i="14"/>
  <c r="I48" i="14"/>
  <c r="K48" i="14"/>
  <c r="K47" i="14" s="1"/>
  <c r="O48" i="14"/>
  <c r="Q48" i="14"/>
  <c r="V48" i="14"/>
  <c r="G50" i="14"/>
  <c r="M50" i="14" s="1"/>
  <c r="I50" i="14"/>
  <c r="K50" i="14"/>
  <c r="O50" i="14"/>
  <c r="Q50" i="14"/>
  <c r="V50" i="14"/>
  <c r="G53" i="14"/>
  <c r="G52" i="14" s="1"/>
  <c r="I53" i="14"/>
  <c r="I52" i="14" s="1"/>
  <c r="K53" i="14"/>
  <c r="K52" i="14" s="1"/>
  <c r="O53" i="14"/>
  <c r="O52" i="14" s="1"/>
  <c r="Q53" i="14"/>
  <c r="Q52" i="14" s="1"/>
  <c r="V53" i="14"/>
  <c r="V52" i="14" s="1"/>
  <c r="G56" i="14"/>
  <c r="M56" i="14" s="1"/>
  <c r="I56" i="14"/>
  <c r="K56" i="14"/>
  <c r="O56" i="14"/>
  <c r="Q56" i="14"/>
  <c r="V56" i="14"/>
  <c r="G58" i="14"/>
  <c r="M58" i="14" s="1"/>
  <c r="I58" i="14"/>
  <c r="K58" i="14"/>
  <c r="O58" i="14"/>
  <c r="Q58" i="14"/>
  <c r="V58" i="14"/>
  <c r="G60" i="14"/>
  <c r="M60" i="14" s="1"/>
  <c r="I60" i="14"/>
  <c r="K60" i="14"/>
  <c r="O60" i="14"/>
  <c r="Q60" i="14"/>
  <c r="V60" i="14"/>
  <c r="G66" i="14"/>
  <c r="M66" i="14" s="1"/>
  <c r="I66" i="14"/>
  <c r="K66" i="14"/>
  <c r="O66" i="14"/>
  <c r="Q66" i="14"/>
  <c r="V66" i="14"/>
  <c r="G70" i="14"/>
  <c r="M70" i="14" s="1"/>
  <c r="I70" i="14"/>
  <c r="K70" i="14"/>
  <c r="O70" i="14"/>
  <c r="Q70" i="14"/>
  <c r="V70" i="14"/>
  <c r="G72" i="14"/>
  <c r="M72" i="14" s="1"/>
  <c r="I72" i="14"/>
  <c r="K72" i="14"/>
  <c r="O72" i="14"/>
  <c r="Q72" i="14"/>
  <c r="V72" i="14"/>
  <c r="G77" i="14"/>
  <c r="M77" i="14" s="1"/>
  <c r="I77" i="14"/>
  <c r="K77" i="14"/>
  <c r="O77" i="14"/>
  <c r="Q77" i="14"/>
  <c r="V77" i="14"/>
  <c r="G80" i="14"/>
  <c r="M80" i="14" s="1"/>
  <c r="I80" i="14"/>
  <c r="K80" i="14"/>
  <c r="O80" i="14"/>
  <c r="Q80" i="14"/>
  <c r="V80" i="14"/>
  <c r="G82" i="14"/>
  <c r="M82" i="14" s="1"/>
  <c r="I82" i="14"/>
  <c r="K82" i="14"/>
  <c r="O82" i="14"/>
  <c r="Q82" i="14"/>
  <c r="V82" i="14"/>
  <c r="G85" i="14"/>
  <c r="M85" i="14" s="1"/>
  <c r="I85" i="14"/>
  <c r="K85" i="14"/>
  <c r="O85" i="14"/>
  <c r="Q85" i="14"/>
  <c r="V85" i="14"/>
  <c r="G91" i="14"/>
  <c r="M91" i="14" s="1"/>
  <c r="I91" i="14"/>
  <c r="K91" i="14"/>
  <c r="O91" i="14"/>
  <c r="Q91" i="14"/>
  <c r="V91" i="14"/>
  <c r="G96" i="14"/>
  <c r="M96" i="14" s="1"/>
  <c r="I96" i="14"/>
  <c r="K96" i="14"/>
  <c r="O96" i="14"/>
  <c r="Q96" i="14"/>
  <c r="V96" i="14"/>
  <c r="G100" i="14"/>
  <c r="M100" i="14" s="1"/>
  <c r="I100" i="14"/>
  <c r="K100" i="14"/>
  <c r="O100" i="14"/>
  <c r="Q100" i="14"/>
  <c r="V100" i="14"/>
  <c r="G102" i="14"/>
  <c r="M102" i="14" s="1"/>
  <c r="I102" i="14"/>
  <c r="K102" i="14"/>
  <c r="O102" i="14"/>
  <c r="Q102" i="14"/>
  <c r="V102" i="14"/>
  <c r="G106" i="14"/>
  <c r="M106" i="14" s="1"/>
  <c r="I106" i="14"/>
  <c r="K106" i="14"/>
  <c r="O106" i="14"/>
  <c r="Q106" i="14"/>
  <c r="V106" i="14"/>
  <c r="G108" i="14"/>
  <c r="M108" i="14" s="1"/>
  <c r="I108" i="14"/>
  <c r="K108" i="14"/>
  <c r="O108" i="14"/>
  <c r="Q108" i="14"/>
  <c r="V108" i="14"/>
  <c r="G112" i="14"/>
  <c r="M112" i="14" s="1"/>
  <c r="I112" i="14"/>
  <c r="K112" i="14"/>
  <c r="O112" i="14"/>
  <c r="Q112" i="14"/>
  <c r="V112" i="14"/>
  <c r="G116" i="14"/>
  <c r="M116" i="14" s="1"/>
  <c r="I116" i="14"/>
  <c r="K116" i="14"/>
  <c r="O116" i="14"/>
  <c r="Q116" i="14"/>
  <c r="V116" i="14"/>
  <c r="G119" i="14"/>
  <c r="M119" i="14" s="1"/>
  <c r="I119" i="14"/>
  <c r="K119" i="14"/>
  <c r="O119" i="14"/>
  <c r="Q119" i="14"/>
  <c r="V119" i="14"/>
  <c r="G122" i="14"/>
  <c r="M122" i="14" s="1"/>
  <c r="I122" i="14"/>
  <c r="K122" i="14"/>
  <c r="O122" i="14"/>
  <c r="Q122" i="14"/>
  <c r="V122" i="14"/>
  <c r="G128" i="14"/>
  <c r="M128" i="14" s="1"/>
  <c r="I128" i="14"/>
  <c r="K128" i="14"/>
  <c r="O128" i="14"/>
  <c r="Q128" i="14"/>
  <c r="V128" i="14"/>
  <c r="G135" i="14"/>
  <c r="M135" i="14" s="1"/>
  <c r="I135" i="14"/>
  <c r="K135" i="14"/>
  <c r="O135" i="14"/>
  <c r="Q135" i="14"/>
  <c r="V135" i="14"/>
  <c r="G136" i="14"/>
  <c r="M136" i="14" s="1"/>
  <c r="I136" i="14"/>
  <c r="K136" i="14"/>
  <c r="O136" i="14"/>
  <c r="Q136" i="14"/>
  <c r="V136" i="14"/>
  <c r="G137" i="14"/>
  <c r="M137" i="14" s="1"/>
  <c r="I137" i="14"/>
  <c r="K137" i="14"/>
  <c r="O137" i="14"/>
  <c r="Q137" i="14"/>
  <c r="V137" i="14"/>
  <c r="G138" i="14"/>
  <c r="M138" i="14" s="1"/>
  <c r="I138" i="14"/>
  <c r="K138" i="14"/>
  <c r="O138" i="14"/>
  <c r="Q138" i="14"/>
  <c r="V138" i="14"/>
  <c r="G139" i="14"/>
  <c r="M139" i="14" s="1"/>
  <c r="I139" i="14"/>
  <c r="K139" i="14"/>
  <c r="O139" i="14"/>
  <c r="Q139" i="14"/>
  <c r="V139" i="14"/>
  <c r="AE141" i="14"/>
  <c r="F46" i="1" s="1"/>
  <c r="BA78" i="13"/>
  <c r="BA43" i="13"/>
  <c r="G9" i="13"/>
  <c r="M9" i="13" s="1"/>
  <c r="I9" i="13"/>
  <c r="K9" i="13"/>
  <c r="O9" i="13"/>
  <c r="Q9" i="13"/>
  <c r="V9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3" i="13"/>
  <c r="I23" i="13"/>
  <c r="K23" i="13"/>
  <c r="M23" i="13"/>
  <c r="O23" i="13"/>
  <c r="Q23" i="13"/>
  <c r="V23" i="13"/>
  <c r="G31" i="13"/>
  <c r="M31" i="13" s="1"/>
  <c r="I31" i="13"/>
  <c r="K31" i="13"/>
  <c r="O31" i="13"/>
  <c r="Q31" i="13"/>
  <c r="V31" i="13"/>
  <c r="G34" i="13"/>
  <c r="M34" i="13" s="1"/>
  <c r="I34" i="13"/>
  <c r="K34" i="13"/>
  <c r="O34" i="13"/>
  <c r="Q34" i="13"/>
  <c r="V34" i="13"/>
  <c r="G38" i="13"/>
  <c r="M38" i="13" s="1"/>
  <c r="I38" i="13"/>
  <c r="K38" i="13"/>
  <c r="O38" i="13"/>
  <c r="Q38" i="13"/>
  <c r="Q37" i="13" s="1"/>
  <c r="V38" i="13"/>
  <c r="G40" i="13"/>
  <c r="M40" i="13" s="1"/>
  <c r="I40" i="13"/>
  <c r="K40" i="13"/>
  <c r="O40" i="13"/>
  <c r="Q40" i="13"/>
  <c r="V40" i="13"/>
  <c r="G42" i="13"/>
  <c r="I42" i="13"/>
  <c r="K42" i="13"/>
  <c r="O42" i="13"/>
  <c r="O37" i="13" s="1"/>
  <c r="Q42" i="13"/>
  <c r="V42" i="13"/>
  <c r="G46" i="13"/>
  <c r="M46" i="13" s="1"/>
  <c r="I46" i="13"/>
  <c r="K46" i="13"/>
  <c r="O46" i="13"/>
  <c r="Q46" i="13"/>
  <c r="Q45" i="13" s="1"/>
  <c r="V46" i="13"/>
  <c r="G56" i="13"/>
  <c r="M56" i="13" s="1"/>
  <c r="I56" i="13"/>
  <c r="K56" i="13"/>
  <c r="O56" i="13"/>
  <c r="Q56" i="13"/>
  <c r="V56" i="13"/>
  <c r="G59" i="13"/>
  <c r="M59" i="13" s="1"/>
  <c r="M58" i="13" s="1"/>
  <c r="I59" i="13"/>
  <c r="I58" i="13" s="1"/>
  <c r="K59" i="13"/>
  <c r="K58" i="13" s="1"/>
  <c r="O59" i="13"/>
  <c r="O58" i="13" s="1"/>
  <c r="Q59" i="13"/>
  <c r="Q58" i="13" s="1"/>
  <c r="V59" i="13"/>
  <c r="V58" i="13" s="1"/>
  <c r="G69" i="13"/>
  <c r="M69" i="13" s="1"/>
  <c r="M68" i="13" s="1"/>
  <c r="I69" i="13"/>
  <c r="I68" i="13" s="1"/>
  <c r="K69" i="13"/>
  <c r="K68" i="13" s="1"/>
  <c r="O69" i="13"/>
  <c r="O68" i="13" s="1"/>
  <c r="Q69" i="13"/>
  <c r="Q68" i="13" s="1"/>
  <c r="V69" i="13"/>
  <c r="V68" i="13" s="1"/>
  <c r="G73" i="13"/>
  <c r="M73" i="13" s="1"/>
  <c r="M72" i="13" s="1"/>
  <c r="I73" i="13"/>
  <c r="I72" i="13" s="1"/>
  <c r="K73" i="13"/>
  <c r="K72" i="13" s="1"/>
  <c r="O73" i="13"/>
  <c r="O72" i="13" s="1"/>
  <c r="Q73" i="13"/>
  <c r="Q72" i="13" s="1"/>
  <c r="V73" i="13"/>
  <c r="V72" i="13" s="1"/>
  <c r="G77" i="13"/>
  <c r="M77" i="13" s="1"/>
  <c r="I77" i="13"/>
  <c r="K77" i="13"/>
  <c r="K76" i="13" s="1"/>
  <c r="O77" i="13"/>
  <c r="Q77" i="13"/>
  <c r="V77" i="13"/>
  <c r="V76" i="13" s="1"/>
  <c r="G84" i="13"/>
  <c r="I84" i="13"/>
  <c r="K84" i="13"/>
  <c r="O84" i="13"/>
  <c r="O76" i="13" s="1"/>
  <c r="Q84" i="13"/>
  <c r="V84" i="13"/>
  <c r="G86" i="13"/>
  <c r="M86" i="13" s="1"/>
  <c r="I86" i="13"/>
  <c r="I76" i="13" s="1"/>
  <c r="K86" i="13"/>
  <c r="O86" i="13"/>
  <c r="Q86" i="13"/>
  <c r="V86" i="13"/>
  <c r="G89" i="13"/>
  <c r="M89" i="13" s="1"/>
  <c r="M88" i="13" s="1"/>
  <c r="I89" i="13"/>
  <c r="I88" i="13" s="1"/>
  <c r="K89" i="13"/>
  <c r="K88" i="13" s="1"/>
  <c r="O89" i="13"/>
  <c r="O88" i="13" s="1"/>
  <c r="Q89" i="13"/>
  <c r="Q88" i="13" s="1"/>
  <c r="V89" i="13"/>
  <c r="V88" i="13" s="1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8" i="13"/>
  <c r="M98" i="13" s="1"/>
  <c r="I98" i="13"/>
  <c r="K98" i="13"/>
  <c r="O98" i="13"/>
  <c r="Q98" i="13"/>
  <c r="V98" i="13"/>
  <c r="G102" i="13"/>
  <c r="M102" i="13" s="1"/>
  <c r="I102" i="13"/>
  <c r="K102" i="13"/>
  <c r="O102" i="13"/>
  <c r="Q102" i="13"/>
  <c r="V102" i="13"/>
  <c r="G106" i="13"/>
  <c r="M106" i="13" s="1"/>
  <c r="I106" i="13"/>
  <c r="K106" i="13"/>
  <c r="O106" i="13"/>
  <c r="Q106" i="13"/>
  <c r="V106" i="13"/>
  <c r="G110" i="13"/>
  <c r="M110" i="13" s="1"/>
  <c r="I110" i="13"/>
  <c r="K110" i="13"/>
  <c r="O110" i="13"/>
  <c r="Q110" i="13"/>
  <c r="V110" i="13"/>
  <c r="G114" i="13"/>
  <c r="M114" i="13" s="1"/>
  <c r="I114" i="13"/>
  <c r="K114" i="13"/>
  <c r="O114" i="13"/>
  <c r="Q114" i="13"/>
  <c r="V114" i="13"/>
  <c r="G118" i="13"/>
  <c r="M118" i="13" s="1"/>
  <c r="I118" i="13"/>
  <c r="K118" i="13"/>
  <c r="O118" i="13"/>
  <c r="Q118" i="13"/>
  <c r="V118" i="13"/>
  <c r="G121" i="13"/>
  <c r="M121" i="13" s="1"/>
  <c r="I121" i="13"/>
  <c r="K121" i="13"/>
  <c r="O121" i="13"/>
  <c r="Q121" i="13"/>
  <c r="V121" i="13"/>
  <c r="G124" i="13"/>
  <c r="M124" i="13" s="1"/>
  <c r="I124" i="13"/>
  <c r="K124" i="13"/>
  <c r="O124" i="13"/>
  <c r="Q124" i="13"/>
  <c r="V124" i="13"/>
  <c r="G135" i="13"/>
  <c r="I135" i="13"/>
  <c r="K135" i="13"/>
  <c r="O135" i="13"/>
  <c r="Q135" i="13"/>
  <c r="V135" i="13"/>
  <c r="G139" i="13"/>
  <c r="M139" i="13" s="1"/>
  <c r="I139" i="13"/>
  <c r="K139" i="13"/>
  <c r="O139" i="13"/>
  <c r="Q139" i="13"/>
  <c r="V139" i="13"/>
  <c r="G146" i="13"/>
  <c r="M146" i="13" s="1"/>
  <c r="I146" i="13"/>
  <c r="K146" i="13"/>
  <c r="O146" i="13"/>
  <c r="Q146" i="13"/>
  <c r="V146" i="13"/>
  <c r="G151" i="13"/>
  <c r="M151" i="13" s="1"/>
  <c r="I151" i="13"/>
  <c r="K151" i="13"/>
  <c r="O151" i="13"/>
  <c r="Q151" i="13"/>
  <c r="V151" i="13"/>
  <c r="G157" i="13"/>
  <c r="M157" i="13" s="1"/>
  <c r="I157" i="13"/>
  <c r="K157" i="13"/>
  <c r="O157" i="13"/>
  <c r="Q157" i="13"/>
  <c r="V157" i="13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3" i="13"/>
  <c r="M173" i="13" s="1"/>
  <c r="I173" i="13"/>
  <c r="K173" i="13"/>
  <c r="O173" i="13"/>
  <c r="Q173" i="13"/>
  <c r="V173" i="13"/>
  <c r="G175" i="13"/>
  <c r="M175" i="13" s="1"/>
  <c r="I175" i="13"/>
  <c r="K175" i="13"/>
  <c r="O175" i="13"/>
  <c r="Q175" i="13"/>
  <c r="V175" i="13"/>
  <c r="G179" i="13"/>
  <c r="M179" i="13" s="1"/>
  <c r="I179" i="13"/>
  <c r="K179" i="13"/>
  <c r="O179" i="13"/>
  <c r="Q179" i="13"/>
  <c r="V179" i="13"/>
  <c r="G182" i="13"/>
  <c r="I182" i="13"/>
  <c r="K182" i="13"/>
  <c r="O182" i="13"/>
  <c r="Q182" i="13"/>
  <c r="V182" i="13"/>
  <c r="G186" i="13"/>
  <c r="M186" i="13" s="1"/>
  <c r="I186" i="13"/>
  <c r="K186" i="13"/>
  <c r="O186" i="13"/>
  <c r="Q186" i="13"/>
  <c r="V186" i="13"/>
  <c r="G190" i="13"/>
  <c r="M190" i="13" s="1"/>
  <c r="I190" i="13"/>
  <c r="K190" i="13"/>
  <c r="O190" i="13"/>
  <c r="Q190" i="13"/>
  <c r="V190" i="13"/>
  <c r="V181" i="13" s="1"/>
  <c r="G194" i="13"/>
  <c r="M194" i="13" s="1"/>
  <c r="I194" i="13"/>
  <c r="K194" i="13"/>
  <c r="O194" i="13"/>
  <c r="Q194" i="13"/>
  <c r="V194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AE205" i="13"/>
  <c r="F44" i="1" s="1"/>
  <c r="G196" i="12"/>
  <c r="BA75" i="12"/>
  <c r="BA56" i="12"/>
  <c r="BA26" i="12"/>
  <c r="BA23" i="12"/>
  <c r="G9" i="12"/>
  <c r="G8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K8" i="12" s="1"/>
  <c r="M15" i="12"/>
  <c r="O15" i="12"/>
  <c r="Q15" i="12"/>
  <c r="V15" i="12"/>
  <c r="V8" i="12" s="1"/>
  <c r="G17" i="12"/>
  <c r="I17" i="12"/>
  <c r="K17" i="12"/>
  <c r="M17" i="12"/>
  <c r="O17" i="12"/>
  <c r="Q17" i="12"/>
  <c r="V17" i="12"/>
  <c r="G19" i="12"/>
  <c r="O19" i="12"/>
  <c r="G20" i="12"/>
  <c r="M20" i="12" s="1"/>
  <c r="M19" i="12" s="1"/>
  <c r="I20" i="12"/>
  <c r="I19" i="12" s="1"/>
  <c r="K20" i="12"/>
  <c r="K19" i="12" s="1"/>
  <c r="O20" i="12"/>
  <c r="Q20" i="12"/>
  <c r="Q19" i="12" s="1"/>
  <c r="V20" i="12"/>
  <c r="V19" i="12" s="1"/>
  <c r="G22" i="12"/>
  <c r="I22" i="12"/>
  <c r="K22" i="12"/>
  <c r="M22" i="12"/>
  <c r="O22" i="12"/>
  <c r="Q22" i="12"/>
  <c r="V22" i="12"/>
  <c r="G25" i="12"/>
  <c r="I25" i="12"/>
  <c r="K25" i="12"/>
  <c r="M25" i="12"/>
  <c r="O25" i="12"/>
  <c r="Q25" i="12"/>
  <c r="V25" i="12"/>
  <c r="G28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V29" i="12"/>
  <c r="V28" i="12" s="1"/>
  <c r="G32" i="12"/>
  <c r="I32" i="12"/>
  <c r="K32" i="12"/>
  <c r="M32" i="12"/>
  <c r="O32" i="12"/>
  <c r="Q32" i="12"/>
  <c r="V32" i="12"/>
  <c r="G35" i="12"/>
  <c r="G34" i="12" s="1"/>
  <c r="I35" i="12"/>
  <c r="I34" i="12" s="1"/>
  <c r="K35" i="12"/>
  <c r="O35" i="12"/>
  <c r="O34" i="12" s="1"/>
  <c r="Q35" i="12"/>
  <c r="Q34" i="12" s="1"/>
  <c r="V35" i="12"/>
  <c r="G41" i="12"/>
  <c r="M41" i="12" s="1"/>
  <c r="I41" i="12"/>
  <c r="K41" i="12"/>
  <c r="O41" i="12"/>
  <c r="Q41" i="12"/>
  <c r="V41" i="12"/>
  <c r="G43" i="12"/>
  <c r="I43" i="12"/>
  <c r="K43" i="12"/>
  <c r="K34" i="12" s="1"/>
  <c r="M43" i="12"/>
  <c r="O43" i="12"/>
  <c r="Q43" i="12"/>
  <c r="V43" i="12"/>
  <c r="V34" i="12" s="1"/>
  <c r="K50" i="12"/>
  <c r="V50" i="12"/>
  <c r="G51" i="12"/>
  <c r="G50" i="12" s="1"/>
  <c r="I51" i="12"/>
  <c r="I50" i="12" s="1"/>
  <c r="K51" i="12"/>
  <c r="O51" i="12"/>
  <c r="O50" i="12" s="1"/>
  <c r="Q51" i="12"/>
  <c r="Q50" i="12" s="1"/>
  <c r="V51" i="12"/>
  <c r="G55" i="12"/>
  <c r="I55" i="12"/>
  <c r="K55" i="12"/>
  <c r="K54" i="12" s="1"/>
  <c r="M55" i="12"/>
  <c r="O55" i="12"/>
  <c r="Q55" i="12"/>
  <c r="V55" i="12"/>
  <c r="V54" i="12" s="1"/>
  <c r="G58" i="12"/>
  <c r="I58" i="12"/>
  <c r="K58" i="12"/>
  <c r="M58" i="12"/>
  <c r="O58" i="12"/>
  <c r="Q58" i="12"/>
  <c r="V58" i="12"/>
  <c r="G61" i="12"/>
  <c r="G54" i="12" s="1"/>
  <c r="I61" i="12"/>
  <c r="K61" i="12"/>
  <c r="O61" i="12"/>
  <c r="O54" i="12" s="1"/>
  <c r="Q61" i="12"/>
  <c r="V61" i="12"/>
  <c r="G67" i="12"/>
  <c r="M67" i="12" s="1"/>
  <c r="I67" i="12"/>
  <c r="I54" i="12" s="1"/>
  <c r="K67" i="12"/>
  <c r="O67" i="12"/>
  <c r="Q67" i="12"/>
  <c r="Q54" i="12" s="1"/>
  <c r="V67" i="12"/>
  <c r="G69" i="12"/>
  <c r="I69" i="12"/>
  <c r="K69" i="12"/>
  <c r="M69" i="12"/>
  <c r="O69" i="12"/>
  <c r="Q69" i="12"/>
  <c r="V69" i="12"/>
  <c r="G71" i="12"/>
  <c r="I71" i="12"/>
  <c r="K71" i="12"/>
  <c r="M71" i="12"/>
  <c r="O71" i="12"/>
  <c r="Q71" i="12"/>
  <c r="V71" i="12"/>
  <c r="G73" i="12"/>
  <c r="O73" i="12"/>
  <c r="G74" i="12"/>
  <c r="M74" i="12" s="1"/>
  <c r="M73" i="12" s="1"/>
  <c r="I74" i="12"/>
  <c r="I73" i="12" s="1"/>
  <c r="K74" i="12"/>
  <c r="K73" i="12" s="1"/>
  <c r="O74" i="12"/>
  <c r="Q74" i="12"/>
  <c r="Q73" i="12" s="1"/>
  <c r="V74" i="12"/>
  <c r="V73" i="12" s="1"/>
  <c r="G77" i="12"/>
  <c r="G76" i="12" s="1"/>
  <c r="I77" i="12"/>
  <c r="K77" i="12"/>
  <c r="M77" i="12"/>
  <c r="O77" i="12"/>
  <c r="O76" i="12" s="1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I76" i="12" s="1"/>
  <c r="K81" i="12"/>
  <c r="O81" i="12"/>
  <c r="Q81" i="12"/>
  <c r="Q76" i="12" s="1"/>
  <c r="V81" i="12"/>
  <c r="G83" i="12"/>
  <c r="I83" i="12"/>
  <c r="K83" i="12"/>
  <c r="K76" i="12" s="1"/>
  <c r="M83" i="12"/>
  <c r="O83" i="12"/>
  <c r="Q83" i="12"/>
  <c r="V83" i="12"/>
  <c r="V76" i="12" s="1"/>
  <c r="G87" i="12"/>
  <c r="I87" i="12"/>
  <c r="K87" i="12"/>
  <c r="M87" i="12"/>
  <c r="O87" i="12"/>
  <c r="Q87" i="12"/>
  <c r="V87" i="12"/>
  <c r="G89" i="12"/>
  <c r="G90" i="12"/>
  <c r="M90" i="12" s="1"/>
  <c r="I90" i="12"/>
  <c r="I89" i="12" s="1"/>
  <c r="K90" i="12"/>
  <c r="K89" i="12" s="1"/>
  <c r="O90" i="12"/>
  <c r="Q90" i="12"/>
  <c r="Q89" i="12" s="1"/>
  <c r="V90" i="12"/>
  <c r="V89" i="12" s="1"/>
  <c r="G93" i="12"/>
  <c r="I93" i="12"/>
  <c r="K93" i="12"/>
  <c r="M93" i="12"/>
  <c r="O93" i="12"/>
  <c r="Q93" i="12"/>
  <c r="V93" i="12"/>
  <c r="G97" i="12"/>
  <c r="I97" i="12"/>
  <c r="K97" i="12"/>
  <c r="M97" i="12"/>
  <c r="O97" i="12"/>
  <c r="Q97" i="12"/>
  <c r="V97" i="12"/>
  <c r="G101" i="12"/>
  <c r="M101" i="12" s="1"/>
  <c r="I101" i="12"/>
  <c r="K101" i="12"/>
  <c r="O101" i="12"/>
  <c r="O89" i="12" s="1"/>
  <c r="Q101" i="12"/>
  <c r="V101" i="12"/>
  <c r="G106" i="12"/>
  <c r="M106" i="12" s="1"/>
  <c r="I106" i="12"/>
  <c r="K106" i="12"/>
  <c r="O106" i="12"/>
  <c r="Q106" i="12"/>
  <c r="V106" i="12"/>
  <c r="G111" i="12"/>
  <c r="I111" i="12"/>
  <c r="K111" i="12"/>
  <c r="M111" i="12"/>
  <c r="O111" i="12"/>
  <c r="Q111" i="12"/>
  <c r="V111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3" i="12"/>
  <c r="M123" i="12" s="1"/>
  <c r="I123" i="12"/>
  <c r="K123" i="12"/>
  <c r="O123" i="12"/>
  <c r="Q123" i="12"/>
  <c r="V123" i="12"/>
  <c r="G127" i="12"/>
  <c r="I127" i="12"/>
  <c r="K127" i="12"/>
  <c r="M127" i="12"/>
  <c r="O127" i="12"/>
  <c r="Q127" i="12"/>
  <c r="V127" i="12"/>
  <c r="G130" i="12"/>
  <c r="G129" i="12" s="1"/>
  <c r="I130" i="12"/>
  <c r="I129" i="12" s="1"/>
  <c r="K130" i="12"/>
  <c r="O130" i="12"/>
  <c r="O129" i="12" s="1"/>
  <c r="Q130" i="12"/>
  <c r="Q129" i="12" s="1"/>
  <c r="V130" i="12"/>
  <c r="G132" i="12"/>
  <c r="M132" i="12" s="1"/>
  <c r="I132" i="12"/>
  <c r="K132" i="12"/>
  <c r="O132" i="12"/>
  <c r="Q132" i="12"/>
  <c r="V132" i="12"/>
  <c r="G137" i="12"/>
  <c r="I137" i="12"/>
  <c r="K137" i="12"/>
  <c r="K129" i="12" s="1"/>
  <c r="M137" i="12"/>
  <c r="O137" i="12"/>
  <c r="Q137" i="12"/>
  <c r="V137" i="12"/>
  <c r="V129" i="12" s="1"/>
  <c r="G140" i="12"/>
  <c r="I140" i="12"/>
  <c r="K140" i="12"/>
  <c r="M140" i="12"/>
  <c r="O140" i="12"/>
  <c r="Q140" i="12"/>
  <c r="V140" i="12"/>
  <c r="G146" i="12"/>
  <c r="M146" i="12" s="1"/>
  <c r="I146" i="12"/>
  <c r="K146" i="12"/>
  <c r="O146" i="12"/>
  <c r="Q146" i="12"/>
  <c r="V146" i="12"/>
  <c r="G150" i="12"/>
  <c r="M150" i="12" s="1"/>
  <c r="I150" i="12"/>
  <c r="K150" i="12"/>
  <c r="O150" i="12"/>
  <c r="Q150" i="12"/>
  <c r="V150" i="12"/>
  <c r="G154" i="12"/>
  <c r="I154" i="12"/>
  <c r="K154" i="12"/>
  <c r="M154" i="12"/>
  <c r="O154" i="12"/>
  <c r="Q154" i="12"/>
  <c r="V154" i="12"/>
  <c r="G157" i="12"/>
  <c r="I157" i="12"/>
  <c r="K157" i="12"/>
  <c r="M157" i="12"/>
  <c r="O157" i="12"/>
  <c r="Q157" i="12"/>
  <c r="V157" i="12"/>
  <c r="G159" i="12"/>
  <c r="M159" i="12" s="1"/>
  <c r="I159" i="12"/>
  <c r="K159" i="12"/>
  <c r="O159" i="12"/>
  <c r="Q159" i="12"/>
  <c r="V159" i="12"/>
  <c r="G162" i="12"/>
  <c r="I162" i="12"/>
  <c r="K162" i="12"/>
  <c r="K161" i="12" s="1"/>
  <c r="M162" i="12"/>
  <c r="O162" i="12"/>
  <c r="Q162" i="12"/>
  <c r="V162" i="12"/>
  <c r="V161" i="12" s="1"/>
  <c r="G168" i="12"/>
  <c r="I168" i="12"/>
  <c r="K168" i="12"/>
  <c r="M168" i="12"/>
  <c r="O168" i="12"/>
  <c r="Q168" i="12"/>
  <c r="V168" i="12"/>
  <c r="G174" i="12"/>
  <c r="M174" i="12" s="1"/>
  <c r="I174" i="12"/>
  <c r="K174" i="12"/>
  <c r="O174" i="12"/>
  <c r="O161" i="12" s="1"/>
  <c r="Q174" i="12"/>
  <c r="V174" i="12"/>
  <c r="G177" i="12"/>
  <c r="M177" i="12" s="1"/>
  <c r="I177" i="12"/>
  <c r="I161" i="12" s="1"/>
  <c r="K177" i="12"/>
  <c r="O177" i="12"/>
  <c r="Q177" i="12"/>
  <c r="Q161" i="12" s="1"/>
  <c r="V177" i="12"/>
  <c r="G182" i="12"/>
  <c r="I182" i="12"/>
  <c r="K182" i="12"/>
  <c r="M182" i="12"/>
  <c r="O182" i="12"/>
  <c r="Q182" i="12"/>
  <c r="V182" i="12"/>
  <c r="G187" i="12"/>
  <c r="I187" i="12"/>
  <c r="K187" i="12"/>
  <c r="M187" i="12"/>
  <c r="O187" i="12"/>
  <c r="Q187" i="12"/>
  <c r="V187" i="12"/>
  <c r="G190" i="12"/>
  <c r="M190" i="12" s="1"/>
  <c r="I190" i="12"/>
  <c r="I189" i="12" s="1"/>
  <c r="K190" i="12"/>
  <c r="K189" i="12" s="1"/>
  <c r="O190" i="12"/>
  <c r="Q190" i="12"/>
  <c r="Q189" i="12" s="1"/>
  <c r="V190" i="12"/>
  <c r="V189" i="12" s="1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3" i="12"/>
  <c r="M193" i="12" s="1"/>
  <c r="I193" i="12"/>
  <c r="K193" i="12"/>
  <c r="O193" i="12"/>
  <c r="O189" i="12" s="1"/>
  <c r="Q193" i="12"/>
  <c r="V193" i="12"/>
  <c r="G194" i="12"/>
  <c r="M194" i="12" s="1"/>
  <c r="I194" i="12"/>
  <c r="K194" i="12"/>
  <c r="O194" i="12"/>
  <c r="Q194" i="12"/>
  <c r="V194" i="12"/>
  <c r="AE196" i="12"/>
  <c r="I18" i="1"/>
  <c r="H49" i="1"/>
  <c r="I42" i="1"/>
  <c r="I41" i="1"/>
  <c r="I40" i="1"/>
  <c r="K198" i="13" l="1"/>
  <c r="Q198" i="13"/>
  <c r="AF205" i="13"/>
  <c r="G44" i="1" s="1"/>
  <c r="O45" i="13"/>
  <c r="G88" i="13"/>
  <c r="G76" i="13"/>
  <c r="G68" i="13"/>
  <c r="I60" i="1" s="1"/>
  <c r="G37" i="13"/>
  <c r="V37" i="13"/>
  <c r="I37" i="13"/>
  <c r="I44" i="1"/>
  <c r="F43" i="1"/>
  <c r="O198" i="13"/>
  <c r="G120" i="13"/>
  <c r="Q76" i="13"/>
  <c r="K45" i="13"/>
  <c r="K8" i="13"/>
  <c r="I63" i="1"/>
  <c r="G43" i="1"/>
  <c r="Q120" i="13"/>
  <c r="I91" i="13"/>
  <c r="M45" i="13"/>
  <c r="Q8" i="13"/>
  <c r="V198" i="13"/>
  <c r="G181" i="13"/>
  <c r="K120" i="13"/>
  <c r="K91" i="13"/>
  <c r="Q91" i="13"/>
  <c r="O8" i="13"/>
  <c r="I181" i="13"/>
  <c r="O181" i="13"/>
  <c r="V120" i="13"/>
  <c r="V91" i="13"/>
  <c r="G45" i="13"/>
  <c r="I198" i="13"/>
  <c r="K181" i="13"/>
  <c r="Q181" i="13"/>
  <c r="I120" i="13"/>
  <c r="O120" i="13"/>
  <c r="O91" i="13"/>
  <c r="G72" i="13"/>
  <c r="I61" i="1" s="1"/>
  <c r="V45" i="13"/>
  <c r="I45" i="13"/>
  <c r="K37" i="13"/>
  <c r="V8" i="13"/>
  <c r="I8" i="13"/>
  <c r="K35" i="14"/>
  <c r="V35" i="14"/>
  <c r="G47" i="14"/>
  <c r="V47" i="14"/>
  <c r="O47" i="14"/>
  <c r="O35" i="14"/>
  <c r="I23" i="14"/>
  <c r="K23" i="14"/>
  <c r="V118" i="14"/>
  <c r="O118" i="14"/>
  <c r="K134" i="14"/>
  <c r="I118" i="14"/>
  <c r="O79" i="14"/>
  <c r="K55" i="14"/>
  <c r="V134" i="14"/>
  <c r="I134" i="14"/>
  <c r="Q118" i="14"/>
  <c r="K79" i="14"/>
  <c r="V55" i="14"/>
  <c r="I55" i="14"/>
  <c r="M48" i="14"/>
  <c r="M47" i="14" s="1"/>
  <c r="G35" i="14"/>
  <c r="I35" i="14"/>
  <c r="G23" i="14"/>
  <c r="V23" i="14"/>
  <c r="K8" i="14"/>
  <c r="Q134" i="14"/>
  <c r="V79" i="14"/>
  <c r="I79" i="14"/>
  <c r="Q55" i="14"/>
  <c r="M53" i="14"/>
  <c r="M52" i="14" s="1"/>
  <c r="G43" i="14"/>
  <c r="M41" i="14"/>
  <c r="M35" i="14" s="1"/>
  <c r="Q35" i="14"/>
  <c r="O23" i="14"/>
  <c r="V8" i="14"/>
  <c r="I8" i="14"/>
  <c r="O134" i="14"/>
  <c r="K118" i="14"/>
  <c r="G118" i="14"/>
  <c r="Q79" i="14"/>
  <c r="O55" i="14"/>
  <c r="Q47" i="14"/>
  <c r="I47" i="14"/>
  <c r="Q8" i="14"/>
  <c r="F45" i="1"/>
  <c r="O10" i="15"/>
  <c r="Q10" i="15"/>
  <c r="V8" i="15"/>
  <c r="I8" i="15"/>
  <c r="F47" i="1"/>
  <c r="M8" i="15"/>
  <c r="AF17" i="15"/>
  <c r="K10" i="15"/>
  <c r="M14" i="15"/>
  <c r="M13" i="15" s="1"/>
  <c r="V10" i="15"/>
  <c r="I10" i="15"/>
  <c r="K8" i="15"/>
  <c r="G8" i="15"/>
  <c r="F39" i="1"/>
  <c r="M10" i="15"/>
  <c r="G10" i="15"/>
  <c r="I70" i="1" s="1"/>
  <c r="I20" i="1" s="1"/>
  <c r="M134" i="14"/>
  <c r="M55" i="14"/>
  <c r="M79" i="14"/>
  <c r="M8" i="14"/>
  <c r="M118" i="14"/>
  <c r="G134" i="14"/>
  <c r="G79" i="14"/>
  <c r="G55" i="14"/>
  <c r="I64" i="1" s="1"/>
  <c r="G8" i="14"/>
  <c r="AF141" i="14"/>
  <c r="M31" i="14"/>
  <c r="M23" i="14" s="1"/>
  <c r="M91" i="13"/>
  <c r="M198" i="13"/>
  <c r="M8" i="13"/>
  <c r="G198" i="13"/>
  <c r="G91" i="13"/>
  <c r="I65" i="1" s="1"/>
  <c r="G58" i="13"/>
  <c r="G8" i="13"/>
  <c r="M182" i="13"/>
  <c r="M181" i="13" s="1"/>
  <c r="M135" i="13"/>
  <c r="M120" i="13" s="1"/>
  <c r="M84" i="13"/>
  <c r="M76" i="13" s="1"/>
  <c r="M42" i="13"/>
  <c r="M37" i="13" s="1"/>
  <c r="M161" i="12"/>
  <c r="M189" i="12"/>
  <c r="M76" i="12"/>
  <c r="M54" i="12"/>
  <c r="M89" i="12"/>
  <c r="G189" i="12"/>
  <c r="G161" i="12"/>
  <c r="M130" i="12"/>
  <c r="M129" i="12" s="1"/>
  <c r="M61" i="12"/>
  <c r="AF196" i="12"/>
  <c r="M51" i="12"/>
  <c r="M50" i="12" s="1"/>
  <c r="M35" i="12"/>
  <c r="M34" i="12" s="1"/>
  <c r="M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43" i="1" l="1"/>
  <c r="I68" i="1"/>
  <c r="I57" i="1"/>
  <c r="I62" i="1"/>
  <c r="I56" i="1"/>
  <c r="G205" i="13"/>
  <c r="I59" i="1"/>
  <c r="I58" i="1"/>
  <c r="I66" i="1"/>
  <c r="G141" i="14"/>
  <c r="I67" i="1"/>
  <c r="G46" i="1"/>
  <c r="I46" i="1" s="1"/>
  <c r="G45" i="1"/>
  <c r="I45" i="1" s="1"/>
  <c r="G47" i="1"/>
  <c r="I47" i="1" s="1"/>
  <c r="G48" i="1"/>
  <c r="I48" i="1" s="1"/>
  <c r="G39" i="1"/>
  <c r="G49" i="1" s="1"/>
  <c r="G25" i="1" s="1"/>
  <c r="F49" i="1"/>
  <c r="G23" i="1" s="1"/>
  <c r="I69" i="1"/>
  <c r="G17" i="15"/>
  <c r="I16" i="1" l="1"/>
  <c r="I17" i="1"/>
  <c r="A27" i="1"/>
  <c r="A28" i="1" s="1"/>
  <c r="G28" i="1" s="1"/>
  <c r="G27" i="1" s="1"/>
  <c r="G29" i="1" s="1"/>
  <c r="I39" i="1"/>
  <c r="I49" i="1" s="1"/>
  <c r="J42" i="1" s="1"/>
  <c r="I19" i="1"/>
  <c r="I71" i="1"/>
  <c r="I21" i="1" l="1"/>
  <c r="J40" i="1"/>
  <c r="J44" i="1"/>
  <c r="J46" i="1"/>
  <c r="J48" i="1"/>
  <c r="J39" i="1"/>
  <c r="J49" i="1" s="1"/>
  <c r="J45" i="1"/>
  <c r="J47" i="1"/>
  <c r="J43" i="1"/>
  <c r="J41" i="1"/>
  <c r="J61" i="1"/>
  <c r="J65" i="1"/>
  <c r="J62" i="1"/>
  <c r="J63" i="1"/>
  <c r="J64" i="1"/>
  <c r="J69" i="1"/>
  <c r="J59" i="1"/>
  <c r="J66" i="1"/>
  <c r="J56" i="1"/>
  <c r="J68" i="1"/>
  <c r="J70" i="1"/>
  <c r="J58" i="1"/>
  <c r="J67" i="1"/>
  <c r="J60" i="1"/>
  <c r="J57" i="1"/>
  <c r="J7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<sst xmlns="http://schemas.openxmlformats.org/spreadsheetml/2006/main" count="2284" uniqueCount="496">
  <si>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</si>
  <si>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</si>
  <si>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</si>
  <si>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</si>
  <si>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</si>
  <si>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</si>
  <si>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</si>
  <si>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</si>
  <si>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</si>
  <si>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</si>
  <si>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</si>
  <si>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</si>
  <si>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</si>
  <si>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</si>
  <si>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</si>
  <si>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</si>
  <si>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</si>
  <si>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</si>
  <si>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</si>
  <si>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</si>
  <si>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</si>
  <si>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</si>
  <si>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</si>
  <si>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</si>
  <si>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</si>
  <si>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</si>
  <si>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</si>
  <si>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</si>
  <si>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</si>
  <si>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</si>
  <si>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</si>
  <si>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</si>
  <si>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</si>
  <si>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</si>
  <si>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</si>
  <si>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</si>
  <si>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</si>
  <si>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</si>
  <si>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</si>
  <si>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</si>
  <si>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</si>
  <si>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</si>
  <si>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</si>
  <si>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 1170</t>
  </si>
  <si>
    <t>Modernizace oplocení MŠ Bubeníčkova</t>
  </si>
  <si>
    <t>Stavba</t>
  </si>
  <si>
    <t>Stavební objekt</t>
  </si>
  <si>
    <t>0001</t>
  </si>
  <si>
    <t>Plot 01</t>
  </si>
  <si>
    <t>0002</t>
  </si>
  <si>
    <t>Plot 02</t>
  </si>
  <si>
    <t>0003</t>
  </si>
  <si>
    <t>Plot 03</t>
  </si>
  <si>
    <t>0005</t>
  </si>
  <si>
    <t>Vedlejší rozpočtové náklady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</si>
  <si>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</si>
  <si>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</si>
  <si>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</si>
  <si>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</si>
  <si>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</si>
  <si>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</si>
  <si>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</si>
  <si>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</si>
  <si>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</si>
  <si>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</si>
  <si>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</si>
  <si>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</si>
  <si>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</si>
  <si>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</si>
  <si>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</si>
  <si>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</si>
  <si>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</si>
  <si>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</si>
  <si>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</si>
  <si>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</si>
  <si>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</si>
  <si>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</si>
  <si>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</si>
  <si>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</si>
  <si>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</si>
  <si>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</si>
  <si>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</si>
  <si>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</si>
  <si>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</si>
  <si>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</si>
  <si>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</si>
  <si>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</si>
  <si>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</si>
  <si>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</si>
  <si>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</si>
  <si>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</si>
  <si>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</si>
  <si>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</si>
  <si>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</si>
  <si>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</si>
  <si>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</si>
  <si>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</si>
  <si>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</si>
  <si>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</si>
  <si>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</si>
  <si>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</si>
  <si>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</si>
  <si>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</si>
  <si>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</si>
  <si>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</si>
  <si>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</si>
  <si>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</si>
  <si>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</si>
  <si>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</si>
  <si>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</si>
  <si>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</si>
  <si>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</si>
  <si>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</si>
  <si>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</si>
  <si>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</si>
  <si>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</si>
  <si>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130901121R00</t>
  </si>
  <si>
    <t>Bourání konstrukcí v hloubených vykopávkách z betonu, prostého, pneumatickým kladivem</t>
  </si>
  <si>
    <t>m3</t>
  </si>
  <si>
    <t>800-1</t>
  </si>
  <si>
    <t>RTS 19/ II</t>
  </si>
  <si>
    <t>Indiv</t>
  </si>
  <si>
    <t>Práce</t>
  </si>
  <si>
    <t>POL1_</t>
  </si>
  <si>
    <t>s přemístěním suti na hromady na vzdálenost do 20 m nebo s uložením na dopravní prostředek,</t>
  </si>
  <si>
    <t>SPI</t>
  </si>
  <si>
    <t>Viz výkres číslo D.1.1.1 : 2,44*0,30*0,815</t>
  </si>
  <si>
    <t>VV</t>
  </si>
  <si>
    <t>162701155R00</t>
  </si>
  <si>
    <t>Vodorovné přemístění výkopku z horniny 5 až 7, na vzdálenost přes 9 000  do 10 000 m</t>
  </si>
  <si>
    <t>po suchu, bez naložení výkopku, avšak se složením bez rozhrnutí, zpáteční cesta vozidla.</t>
  </si>
  <si>
    <t>171201101R00</t>
  </si>
  <si>
    <t>Uložení sypaniny do násypů nezhutněných</t>
  </si>
  <si>
    <t>199000003R00</t>
  </si>
  <si>
    <t>Poplatky za skládku horniny 5 - 7</t>
  </si>
  <si>
    <t>274313611R00</t>
  </si>
  <si>
    <t>Beton základových pasů prostý třídy C 16/20</t>
  </si>
  <si>
    <t>801-1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</si>
  <si>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</si>
  <si>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</si>
  <si>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</si>
  <si>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</si>
  <si>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Viz výkres číslo D.1.1.1 : (2,44+0,30+2,44)*0,10</t>
  </si>
  <si>
    <t>274351216R00</t>
  </si>
  <si>
    <t>Bednění stěn základových pasů odstranění</t>
  </si>
  <si>
    <t>311271118R00</t>
  </si>
  <si>
    <t>Zdivo nosné z cihel vápenopískových P 30 na MC 15</t>
  </si>
  <si>
    <t>s pomocným lešením o výšce podlahy do 1900 mm a pro zatížení 1,5 kPa,</t>
  </si>
  <si>
    <t>Viz výkres číslo D.1.1.1 : 2,44*0,30*0,385</t>
  </si>
  <si>
    <t>348924231R00</t>
  </si>
  <si>
    <t>Stříška plotová z betonových tvarovek pro zdivo tloušťky 300 mm, z tvárnic hladkých, přírodních</t>
  </si>
  <si>
    <t>m</t>
  </si>
  <si>
    <t>Viz výkres číslo D.1.1.1 : 2,44</t>
  </si>
  <si>
    <t>622901110R00</t>
  </si>
  <si>
    <t>Očištění po opravách vnějších omítek spárovaných ploch</t>
  </si>
  <si>
    <t>801-4</t>
  </si>
  <si>
    <t>2,13*0,40*2*2</t>
  </si>
  <si>
    <t>2,13*0,475*2*2</t>
  </si>
  <si>
    <t>2,13*0,55*2*2</t>
  </si>
  <si>
    <t>2,13*0,625*2*2</t>
  </si>
  <si>
    <t>2,13*0,70*2*2</t>
  </si>
  <si>
    <t>627452111R00</t>
  </si>
  <si>
    <t>Spárování maltou cementovou zapuštěné rovné_x000D_
 zdí z cihel, cementovou maltou</t>
  </si>
  <si>
    <t>Viz výkres číslo D.1.1.1 : (2,44+0,30+2,44)*0,385</t>
  </si>
  <si>
    <t>627451641R00</t>
  </si>
  <si>
    <t>Oprava spárování zdiva stěn a dlažeb stěn _x000D_
 v množství opravované plochy přes 30  do 40 % , cementovou maltou</t>
  </si>
  <si>
    <t>spárovací hmotou včetně vysekání a vyčištění spár, bez pomocného lešení,</t>
  </si>
  <si>
    <t>953981304R00</t>
  </si>
  <si>
    <t>Chemické kotvy do betonu, do cihelného zdiva do cihel plných, hloubky 125 mm, M 16, malta pro chemické kotvy dvousložková do dutých materiálů</t>
  </si>
  <si>
    <t>kus</t>
  </si>
  <si>
    <t xml:space="preserve">Viz výkres číslo D.1.1.1 : </t>
  </si>
  <si>
    <t>Ukotvení patního plechu sloupku : 4,00</t>
  </si>
  <si>
    <t>962042321R00</t>
  </si>
  <si>
    <t>Bourání zdiva z betonu prostého nadzákladového</t>
  </si>
  <si>
    <t>801-3</t>
  </si>
  <si>
    <t>nebo vybourání otvorů průřezové plochy přes 4 m2 ve zdivu z betonu prostého, včetně pomocného lešení o výšce podlahy do 1900 mm a pro zatížení do 1,5 kPa  (150 kg/m2),</t>
  </si>
  <si>
    <t>976047231R00</t>
  </si>
  <si>
    <t>Vybourání betonových  nebo ŽB dvířek, obrub zdiva, desek krycích desek, ukončujících horní plochu zdiva_x000D_
 tloušťky do 100 mm</t>
  </si>
  <si>
    <t>komínových a topných dvířek, ventilací apod. plochy do 0,10 m2</t>
  </si>
  <si>
    <t>Viz výkres číslo D.1.1.1 : 2,440</t>
  </si>
  <si>
    <t>216904112R00</t>
  </si>
  <si>
    <t xml:space="preserve">Očištění ploch tlak. vodou nebo stlač. vzduchem očištění tlakovou vodou, zdiva stěn a rubu kleneb,  </t>
  </si>
  <si>
    <t>800-2</t>
  </si>
  <si>
    <t>Viz výkres D1.1.1 : : 2,13*0,40*2*2</t>
  </si>
  <si>
    <t>970051060R00</t>
  </si>
  <si>
    <t>Jádrové vrtání, kruhové prostupy v železobetonu jádrové vrtání , do D 60 mm</t>
  </si>
  <si>
    <t>Výkres D1.1.1 - Otvory v zákrytových plotových prvcích : 12,00*(0,08+0,06)</t>
  </si>
  <si>
    <t>970051061T00</t>
  </si>
  <si>
    <t>Přípravné práce pro vyvrtání otvorů v zákrytových deskách oplocení</t>
  </si>
  <si>
    <t xml:space="preserve">ks    </t>
  </si>
  <si>
    <t>Vlastní</t>
  </si>
  <si>
    <t>Viz výkres číslo D1.1.1 - úprava zákrytových desek : 12,00</t>
  </si>
  <si>
    <t>970051062T00</t>
  </si>
  <si>
    <t>Úprava zhlaví betonové zdi pro uchycení kotvících ocelových prvků oplocení</t>
  </si>
  <si>
    <t>12,00</t>
  </si>
  <si>
    <t>998151111R00</t>
  </si>
  <si>
    <t>Přesun hmot pro oplocení a objekty zvláštní, zděné vodorovně do 50 m výšky do 10 m</t>
  </si>
  <si>
    <t>t</t>
  </si>
  <si>
    <t>801-5</t>
  </si>
  <si>
    <t>POL1_1</t>
  </si>
  <si>
    <t>na novostavbách a změnách objektů pro oplocení (815 2 JKSo), objekty zvláštní pro chov živočichů (815 3 JKSO), objekty pozemní různé (815 9 JKSO)</t>
  </si>
  <si>
    <t>711111001R00</t>
  </si>
  <si>
    <t>Provedení izolace proti zemní vlhkosti natěradly za studena na ploše vodorovné nátěrem penetračním, 1 x nátěr, materiál ve specifikaci</t>
  </si>
  <si>
    <t>800-711</t>
  </si>
  <si>
    <t>Viz výkres číslo D.1.1.1 : 2,44*0,30</t>
  </si>
  <si>
    <t>711141559R00</t>
  </si>
  <si>
    <t xml:space="preserve">Provedení izolace proti zemní vlhkosti pásy přitavením vodorovná, 1 vrstva, bez dodávky izolačních pásů,  </t>
  </si>
  <si>
    <t>2,44*0,30</t>
  </si>
  <si>
    <t>11163150R</t>
  </si>
  <si>
    <t>lak asfaltový penetrační; bod hoření nad 40 °C; skupenství při 20°C  kapalné; hustota při 15°C 890 až 910 kg/m3; nerozpustný ve vodě; hořlavý; zpracování za studena; černý</t>
  </si>
  <si>
    <t>SPCM</t>
  </si>
  <si>
    <t>Specifikace</t>
  </si>
  <si>
    <t>POL3_</t>
  </si>
  <si>
    <t>Viz výkres číslo D.1.1.1 : 2,44*0,30*0,30/1000,00</t>
  </si>
  <si>
    <t>62832136R</t>
  </si>
  <si>
    <t>pás izolační z oxidovaného asfaltu natavitelný; nosná vložka skelná rohož; horní strana hrubý minerální posyp; spodní strana PE fólie; tl. 4,2 mm</t>
  </si>
  <si>
    <t>Koeficient: 0,15</t>
  </si>
  <si>
    <t>Mezisoučet</t>
  </si>
  <si>
    <t>998711201R00</t>
  </si>
  <si>
    <t>Přesun hmot pro izolace proti vodě svisle do 6 m</t>
  </si>
  <si>
    <t>POL1_7</t>
  </si>
  <si>
    <t>50 m vodorovně měřeno od těžiště půdorysné plochy skládky do těžiště půdorysné plochy objektu</t>
  </si>
  <si>
    <t>762145105T00</t>
  </si>
  <si>
    <t>Montáž oplocení z hoblovaných prken na ocelové sloupky</t>
  </si>
  <si>
    <t xml:space="preserve">m2    </t>
  </si>
  <si>
    <t>Viz výkres číslo D.1.1.1 : 23,60*1,69</t>
  </si>
  <si>
    <t>30904168R</t>
  </si>
  <si>
    <t>šroub ocel. pozink.; s plochou kul.hlavou a čtyřhranem; pr. M6; l = 40 mm; pevnost 4.6</t>
  </si>
  <si>
    <t>1000 ks</t>
  </si>
  <si>
    <t>Viz výkres číslo D.1.1.1 : 11,00*4,00/1000,00</t>
  </si>
  <si>
    <t>Koeficient: 0,02</t>
  </si>
  <si>
    <t>30904172R</t>
  </si>
  <si>
    <t>šroub ocel. pozink.; s plochou kul.hlavou a čtyřhranem; pr. M6; l = 50 mm; pevnost 4.6</t>
  </si>
  <si>
    <t>Viz výkres číslo D.1.1.1 : 11,00*4,00*2,00/1000,00</t>
  </si>
  <si>
    <t xml:space="preserve">Koeficient: </t>
  </si>
  <si>
    <t>31110751R</t>
  </si>
  <si>
    <t>matice ocelová; šestihranná; M6; povrch zinkochromát</t>
  </si>
  <si>
    <t>311240130000R</t>
  </si>
  <si>
    <t>podložka spojovací, pružná s čtverc.průřezem; ocelová; d = 9,1 mm; d díry = 6,1 mm; tl = 1,50 mm</t>
  </si>
  <si>
    <t>Viz výkres číslo D.1.1.1 : 11,00*4,00</t>
  </si>
  <si>
    <t>Viz výkres číslo D.1.1.1 : 11,00*4,00*2,00</t>
  </si>
  <si>
    <t>3114877502R</t>
  </si>
  <si>
    <t>vrut na spojení střešní betonové krytiny; FeZn; d = 4,5 mm; l = 40,0 mm</t>
  </si>
  <si>
    <t>Viz výkres číslo D.1.1.1 : 15,00*11,00*6,00</t>
  </si>
  <si>
    <t>60511163T</t>
  </si>
  <si>
    <t>Prkno smrkové hoblované sušené 25x80x4000 mm</t>
  </si>
  <si>
    <t xml:space="preserve">m     </t>
  </si>
  <si>
    <t>Viz výkres číslo D.1.1.1 : 23,60</t>
  </si>
  <si>
    <t>Koeficient: 0,10</t>
  </si>
  <si>
    <t>605160108T</t>
  </si>
  <si>
    <t>hranol tl = 40,0 mm; š = 80 mm; l = 4 000,0 mm</t>
  </si>
  <si>
    <t>Viz výkres číslo D.1.1.1 : 23,60*2</t>
  </si>
  <si>
    <t>60860130T</t>
  </si>
  <si>
    <t>prkno tl = 19,0 mm</t>
  </si>
  <si>
    <t>Viz výkres číslo D.1.1.1 : 1,69*15,00*11,00</t>
  </si>
  <si>
    <t>Koeficient: 0,04</t>
  </si>
  <si>
    <t>998762202R00</t>
  </si>
  <si>
    <t>Přesun hmot pro konstrukce tesařské v objektech výšky do 12 m</t>
  </si>
  <si>
    <t>800-762</t>
  </si>
  <si>
    <t>50 m vodorovně</t>
  </si>
  <si>
    <t>767914830R00</t>
  </si>
  <si>
    <t>Demontáž oplocení demontáž rámového oplocení, výšky do 2,0 m</t>
  </si>
  <si>
    <t>800-767</t>
  </si>
  <si>
    <t>Viz výkres číslo D1.1.1, TZ : : 23,60</t>
  </si>
  <si>
    <t>767995101R00</t>
  </si>
  <si>
    <t>Výroba a montáž atypických kovovových doplňků staveb hmotnosti do 5 kg</t>
  </si>
  <si>
    <t>kg</t>
  </si>
  <si>
    <t>Viz výkres číslo D.1.1.1 : 0,30*0,06*32,00*10,00</t>
  </si>
  <si>
    <t>0,15*0,06*32,00*44,00</t>
  </si>
  <si>
    <t>Viz výkres číslo D.1.1.1 : 0,24*0,24*40,00</t>
  </si>
  <si>
    <t>Viz výkres číslo D.1.1.1 : 1,75*3,77000</t>
  </si>
  <si>
    <t>767999801R00</t>
  </si>
  <si>
    <t>Demontáž ostatních doplňků staveb doplňků staveb_x000D_
 o hmotnosti přes 20 do 50 kg</t>
  </si>
  <si>
    <t>Odstranění úhelníku 30/30/3 dl.400 mm : 0,40*11,00*1,36</t>
  </si>
  <si>
    <t>13611214R</t>
  </si>
  <si>
    <t>plech ocelový válcovaný za tepla S235 (11375); povrch hladký; tl.  4,00 mm</t>
  </si>
  <si>
    <t>Viz výkres číslo D.1.1.1 : 0,30*0,06*32,00/1000,00*10,00</t>
  </si>
  <si>
    <t>0,15*0,06*32,00/1000,00*44,00</t>
  </si>
  <si>
    <t>Koeficient: 0,08</t>
  </si>
  <si>
    <t>13611218R</t>
  </si>
  <si>
    <t>plech ocelový válcovaný za tepla S235 (11375); povrch hladký; tl.  5,00 mm</t>
  </si>
  <si>
    <t>Viz výkres číslo D.1.1.1 : 0,24*0,24*40,00/1000,00</t>
  </si>
  <si>
    <t>14115364R</t>
  </si>
  <si>
    <t>trubka bezešvá hladká kruhová 11353; svařitelnost zaručená; vnější průměr 51,0 mm; tloušťka stěny 3,2 mm</t>
  </si>
  <si>
    <t>Viz výkres číslo D.1.1.1 : 1,75</t>
  </si>
  <si>
    <t>13890201R</t>
  </si>
  <si>
    <t>příplatek pozinkování drobných dílů, zámečnických prvků nebo konstrukcí do 50 kg</t>
  </si>
  <si>
    <t>Viz výkres číslo D.1.1.1 : 1,75*3,77</t>
  </si>
  <si>
    <t>5534238987T</t>
  </si>
  <si>
    <t>Víčko s pérkem 55 mm pozink</t>
  </si>
  <si>
    <t>Viz výkres číslo D1.1.1, TZ : : 1,00</t>
  </si>
  <si>
    <t>998767201R00</t>
  </si>
  <si>
    <t>Přesun hmot pro kovové stavební doplňk. konstrukce v objektech výšky do 6 m</t>
  </si>
  <si>
    <t>783222120R00</t>
  </si>
  <si>
    <t>Nátěry kov.stavebních doplňk.konstrukcí syntetické dvojnásobné, hladké</t>
  </si>
  <si>
    <t>800-783</t>
  </si>
  <si>
    <t>Viz výkres číslo D.1.1.1 : 0,30*0,06*2*10,00</t>
  </si>
  <si>
    <t>(0,30+0,06)*2*0,004*10,00</t>
  </si>
  <si>
    <t>0,15*0,06*2*44,00</t>
  </si>
  <si>
    <t>(0,15+0,06)*2*0,004*44,00</t>
  </si>
  <si>
    <t>0,24*0,24</t>
  </si>
  <si>
    <t>783225600R00</t>
  </si>
  <si>
    <t xml:space="preserve">Nátěry kov.stavebních doplňk.konstrukcí syntetické 2x email,  </t>
  </si>
  <si>
    <t>783424340R00</t>
  </si>
  <si>
    <t>Nátěry potrubí a armatur syntetické potrubí, do DN 50 mm, dvojnásobné s 1x emailováním a základním nátěrem</t>
  </si>
  <si>
    <t>na vzduchu schnoucí</t>
  </si>
  <si>
    <t>Viz výkres číslo D.1.1.1 : 1,10*12,00</t>
  </si>
  <si>
    <t>783726300R00</t>
  </si>
  <si>
    <t>Nátěry tesařských konstrukcí lazurovací lazurovací, 3x lak</t>
  </si>
  <si>
    <t>včetně montáže, dodávkya demontáže lešení.</t>
  </si>
  <si>
    <t>Viz výkres číslo D.1.1.1 - Prkno 25x80 mm : 23,60*(0,025+0,08)*2</t>
  </si>
  <si>
    <t>Viz výkres číslo D.1.1.1 - Hranol 40x80 mm : 23,60*2*(0,04+0,08)*2</t>
  </si>
  <si>
    <t>Viz výkres číslo D.1.1.1 - Plotovka 19x82 mm : 1,69*15,00*11,00*(0,019+0,082)*2</t>
  </si>
  <si>
    <t>783782221R00</t>
  </si>
  <si>
    <t>Nátěry tesařských konstrukcí ochranné biocidní (proti hmyzu), dvojnásobné</t>
  </si>
  <si>
    <t>protihnilobné, protiplísňové proti ohni a škůdcům</t>
  </si>
  <si>
    <t>783904811R00</t>
  </si>
  <si>
    <t>Ostatní práce odrezivění kovových konstrukcí</t>
  </si>
  <si>
    <t>Viz výkres číslo D.1.1.1 : 3,14*0,051*1,10*11,00</t>
  </si>
  <si>
    <t>979081111R00</t>
  </si>
  <si>
    <t>Odvoz suti a vybouraných hmot na skládku do 1 km</t>
  </si>
  <si>
    <t>POL1_9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</si>
  <si>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</si>
  <si>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</si>
  <si>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</si>
  <si>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</si>
  <si>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</si>
  <si>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</si>
  <si>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</si>
  <si>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</si>
  <si>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SUM</t>
  </si>
  <si>
    <t>END</t>
  </si>
  <si>
    <t>Viz výkres číslo D.1.1.1 : 6,55*0,30*0,800</t>
  </si>
  <si>
    <t>174101101R00</t>
  </si>
  <si>
    <t>Zásyp sypaninou se zhutněním jam, šachet, rýh nebo kolem objektů v těchto vykopávkách</t>
  </si>
  <si>
    <t>z jakékoliv horniny s uložením výkopku po vrstvách,</t>
  </si>
  <si>
    <t>Viz výkres číslo D.1.1.1 : 6,55*0,30*0,80</t>
  </si>
  <si>
    <t>-0,30*0,30*0,80*4,00</t>
  </si>
  <si>
    <t>583418064R</t>
  </si>
  <si>
    <t>kamenivo přírodní drcené frakce 16,0 až 32,0 mm; třída B</t>
  </si>
  <si>
    <t>Začátek provozního součtu</t>
  </si>
  <si>
    <t xml:space="preserve">  Viz výkres číslo D.1.1.1 : 6,55*0,30*0,80</t>
  </si>
  <si>
    <t xml:space="preserve">    -0,30*0,30*0,80*4,00</t>
  </si>
  <si>
    <t xml:space="preserve">  Mezisoučet</t>
  </si>
  <si>
    <t>Konec provozního součtu</t>
  </si>
  <si>
    <t>Tonáž kameniva drceného frakce 16/32 je 1,78 t : 1,28400*1,78</t>
  </si>
  <si>
    <t>182101101R00</t>
  </si>
  <si>
    <t>Svahování v zářezech v hornině 1 až 4</t>
  </si>
  <si>
    <t>trvalých svahů do projektovaných profilů s potřebným přemístěním výkopku při svahování v zářezech,</t>
  </si>
  <si>
    <t>Viz výkres číslo D1.1.1 : 6,55*1,60</t>
  </si>
  <si>
    <t>181201101R00</t>
  </si>
  <si>
    <t>Úprava pláně v násypech v hornině 1 až 4, bez zhutnění</t>
  </si>
  <si>
    <t>vyrovnání výškových rozdílů, plochy vodorovné a plochy do sklonu 1 : 5,</t>
  </si>
  <si>
    <t>Viz výkres číslo D.1.1.1 : (55,95+15,00)*2,00*2</t>
  </si>
  <si>
    <t>275313611R00</t>
  </si>
  <si>
    <t>Beton základových patek prostý třídy C 16/20</t>
  </si>
  <si>
    <t>Viz výkres číslo D.1.1.1 : 0,30*0,30*0,80*4,00</t>
  </si>
  <si>
    <t>275354111R00</t>
  </si>
  <si>
    <t>Bednění základových patek a bloků zřízení bednění</t>
  </si>
  <si>
    <t>821-1</t>
  </si>
  <si>
    <t>Viz výkres číslo D.1.1.1 : 0,30*0,80*2*4,00</t>
  </si>
  <si>
    <t>275351216R00</t>
  </si>
  <si>
    <t>Bednění stěn základových patek odstranění</t>
  </si>
  <si>
    <t>bednění svislé nebo šikmé (odkloněné), půdorysně přímé nebo zalomené, stěn základových patek ve volných nebo zapažených jámách, rýhách, šachtách, včetně případných vzpěr,</t>
  </si>
  <si>
    <t>319201311R00</t>
  </si>
  <si>
    <t>Vyrovnání nerovného povrchu jakoukoliv maltou_x000D_
 do 30 mm</t>
  </si>
  <si>
    <t>vnitřního i vnějšího zdiva, bez odsekání vadných cihel, bez pomocného lešení,</t>
  </si>
  <si>
    <t>Viz výkres číslo D1.1.1 : (2,20+2,15+2,15+2,15)*0,40*2</t>
  </si>
  <si>
    <t>(2,15+2,15)*0,475*2</t>
  </si>
  <si>
    <t>2,15*4*0,55*2</t>
  </si>
  <si>
    <t>2,15*2*0,475*2</t>
  </si>
  <si>
    <t>2,15*6*0,55*2</t>
  </si>
  <si>
    <t>2,15*6*0,475*2</t>
  </si>
  <si>
    <t>8,60*0,40*2</t>
  </si>
  <si>
    <t>Viz výkres číslo D1.1.1 : 55,95+8,60</t>
  </si>
  <si>
    <t>632921911R00</t>
  </si>
  <si>
    <t>Dlažba vnitřní nebo vnější při objektu z dlaždic betonových betonových kladených do písku  se zalitím spár na celou výšku cementovou maltou pro spárování _x000D_
 o tloušťce dlaždic 40 mm</t>
  </si>
  <si>
    <t>vodorovná nebo ve spádu do 15° od vodorovné roviny</t>
  </si>
  <si>
    <t>Viz výkres číslo D1.1.1 - TZ : : 6,55*0,30</t>
  </si>
  <si>
    <t xml:space="preserve">Viz výkres číslo D1.1.1 : </t>
  </si>
  <si>
    <t>Ukotvení patního plechu sloupku : 29,00*4,00</t>
  </si>
  <si>
    <t>Viz výkres číslo D1.1.1 : 55,95*0,50*0,06</t>
  </si>
  <si>
    <t>55,95*0,50*0,08/2</t>
  </si>
  <si>
    <t>8,60*0,50*0,06</t>
  </si>
  <si>
    <t>8,60*0,50*0,08/2</t>
  </si>
  <si>
    <t>6,55*0,30*0,30</t>
  </si>
  <si>
    <t>Viz výkres číslo D1.1.1 - úprava zákrytových desek : 29,00</t>
  </si>
  <si>
    <t>Viz výkres číslo D1.1.1, TZ : : 29,00</t>
  </si>
  <si>
    <t>999281105R00</t>
  </si>
  <si>
    <t xml:space="preserve">Přesun hmot pro opravy a údržbu objektů pro opravy a údržbu dosavadních objektů včetně vnějších plášťů_x000D_
 výšky do 6 m,  </t>
  </si>
  <si>
    <t>oborů 801, 803, 811 a 812</t>
  </si>
  <si>
    <t>Viz výkres číslo D.1.1.1 : 55,95*1,69</t>
  </si>
  <si>
    <t>Viz výkres číslo D1.1.1 : 26,00*6,00*2,00/1000,00</t>
  </si>
  <si>
    <t>Viz výkres číslo D.1.1.1 : 26,00*6,00*2,00/1000,00</t>
  </si>
  <si>
    <t>Viz výkres číslo D.1.1.1 : 26,00*6,00*2,00</t>
  </si>
  <si>
    <t>Viz výkres číslo D.1.1.1 : 15,00*26,00*6,00</t>
  </si>
  <si>
    <t>Viz výkres číslo D.1.1.1 : 55,95*3,00</t>
  </si>
  <si>
    <t>Viz výkres číslo D.1.1.1 : 1,69*15,00*26,00</t>
  </si>
  <si>
    <t>Viz výkres číslo D1.1.1 : 55,95*1,10</t>
  </si>
  <si>
    <t>15,00*1,10</t>
  </si>
  <si>
    <t xml:space="preserve">Viz výkres číslo D1.1.1 - plech hladký tl.4 mm : </t>
  </si>
  <si>
    <t>0,15*0,06*32,00/1000,00*26,00*6,00</t>
  </si>
  <si>
    <t>0,09*0,03*32,00/1000,00*7,00*4,00*2,00</t>
  </si>
  <si>
    <t>Viz výkres číslo D1.1.1 - plech hladký tl.5 mm : 0,24*0,24*40,00/1000,00*21,00</t>
  </si>
  <si>
    <t>0,24*(0,24+0,20)*40,00/1000,00*8,00</t>
  </si>
  <si>
    <t>Viz výkres číslo D1.1.1 - trubka : 27,00*1,75*3,77</t>
  </si>
  <si>
    <t>3,00*(0,06+0,08+1,30)*3,77</t>
  </si>
  <si>
    <t>4,00*2,40*3,77</t>
  </si>
  <si>
    <t>Ocelové sloupky D 51x3,20 mm, 3,77kg/m : 27,00*(0,06+0,08+1,10)*3,77</t>
  </si>
  <si>
    <t>7,00*(0,06+0,08+1,10)*3,77</t>
  </si>
  <si>
    <t>0,15*0,06*32,00/1000,00*27,00*6,00</t>
  </si>
  <si>
    <t>Viz výkres číslo D.1.1.1 : 0,24*0,24*40,00/1000,00*21,00</t>
  </si>
  <si>
    <t>Viz výkres číslo D.1.1.1 : 27,00*1,75</t>
  </si>
  <si>
    <t>3,00*(0,06+0,08+1,30)</t>
  </si>
  <si>
    <t>4,00*2,40</t>
  </si>
  <si>
    <t xml:space="preserve">Viz výkres číslo D.1.1.1 - plech hladký tl.4 mm : </t>
  </si>
  <si>
    <t>Viz výkres číslo D.1.1.1 - plech hladký tl.5 mm : 0,24*0,24*40,00/1000,00*21,00</t>
  </si>
  <si>
    <t>Viz výkres číslo D.1.1.1 - trubka : 27,00*1,75*3,77</t>
  </si>
  <si>
    <t>Viz výkres číslo D.1.1.1 : 34,00</t>
  </si>
  <si>
    <t>5534622137T</t>
  </si>
  <si>
    <t>Oplocení - rám s žebírkovým výpletem pozink</t>
  </si>
  <si>
    <t>Viz výkres číslo D.1.1.1 : 2,10*1,30*4,00</t>
  </si>
  <si>
    <t>2,10*1,80*3,00</t>
  </si>
  <si>
    <t>767914120R00</t>
  </si>
  <si>
    <t>Montáž oplocení z pletiva rámového na ocelové sloupky, o výšce přes 1,0 do 1,5 m</t>
  </si>
  <si>
    <t>Viz výkres číslo D.1.1.1 : 15,00</t>
  </si>
  <si>
    <t>30904164R</t>
  </si>
  <si>
    <t>šroub ocel. pozink.; s plochou kul.hlavou a čtyřhranem; pr. M6; l = 30 mm; pevnost 4.6</t>
  </si>
  <si>
    <t>Viz výkres číslo D1.1.1 : 26,00*6/1000,00</t>
  </si>
  <si>
    <t>783201811R00</t>
  </si>
  <si>
    <t>Odstranění nátěrů z kovových doplňk.konstrukcí oškrabáním</t>
  </si>
  <si>
    <t>783224900R00</t>
  </si>
  <si>
    <t xml:space="preserve">Údržba nátěrů doplňkových konstrukcí, syntetické jednonásobné s 1x emailováním,  </t>
  </si>
  <si>
    <t>na vzduchu schnoucích</t>
  </si>
  <si>
    <t>2,10*1,80*2,00*3,00</t>
  </si>
  <si>
    <t>783225900R00</t>
  </si>
  <si>
    <t xml:space="preserve">Údržba nátěrů doplňkových konstrukcí, syntetické 1x emailováním,  </t>
  </si>
  <si>
    <t>Viz výkres číslo D.1.1.1 - Hranol 40x80 mm : 55,95*3*(0,04+0,08)*2</t>
  </si>
  <si>
    <t>Viz výkres číslo D.1.1.1 - Plotovka 19x82 mm : 1,69*15,00*26,00*(0,019+0,082)*2</t>
  </si>
  <si>
    <t>Viz výkres číslo D.1.1.2 : 14,997*0,30*0,815</t>
  </si>
  <si>
    <t>1,769*0,30*0,815</t>
  </si>
  <si>
    <t>Viz výkres číslo D.1.1.2 : (14,997+0,30)*2*0,10</t>
  </si>
  <si>
    <t>(1,769+0,30)*2*0,10</t>
  </si>
  <si>
    <t>Viz výkres číslo D1.1.2 : (14,997+1,769)*0,30*0,31</t>
  </si>
  <si>
    <t>Viz výkres číslo D1.1.2 : 14,997+1,769</t>
  </si>
  <si>
    <t>339928812R00</t>
  </si>
  <si>
    <t xml:space="preserve">Opěrné konstrukce vinic sloupek řadový, se zabetonováním,  </t>
  </si>
  <si>
    <t>823-1</t>
  </si>
  <si>
    <t>Viz výkres číslo D1.1.2, TZ: : 7,00</t>
  </si>
  <si>
    <t>Viz výkres číslo D1.1.2 : (14,997+0,30)*2*0,31</t>
  </si>
  <si>
    <t>(1,769+0,30)*2*0,31</t>
  </si>
  <si>
    <t>Viz výkres číslo D1.1.1, TZ : : 7,00</t>
  </si>
  <si>
    <t>Viz výkres číslo D1.1.2 - úprava zákrytových desek : 7,00</t>
  </si>
  <si>
    <t>Viz výkres číslo D.1.1.2 : (14,997+1,769)*0,30</t>
  </si>
  <si>
    <t xml:space="preserve">  Viz výkres číslo D.1.1.2 : (14,997+1,769)*0,30</t>
  </si>
  <si>
    <t>Spotřeba na 1 m2 ALP je 0,30 kg : 5,0298*0,30/1000,00</t>
  </si>
  <si>
    <t>711132311R00</t>
  </si>
  <si>
    <t>Provedení izolace proti zemní vlhkosti pásy na sucho svislá,  , nopovou fólií včetně uchycovacích prvků</t>
  </si>
  <si>
    <t>Viz výkres číslo D1.1.2 : (14,997+1,769)*0,50</t>
  </si>
  <si>
    <t>28323144T</t>
  </si>
  <si>
    <t>Fólie nopová LITHOPLAST INSTAL 20/1,0/1340</t>
  </si>
  <si>
    <t>Koeficient: 0,16</t>
  </si>
  <si>
    <t>Viz výkres číslo D1.1.2 : (2,16*6)+1,887+1,769</t>
  </si>
  <si>
    <t xml:space="preserve">Viz výkres číslo D.1.1.2 : </t>
  </si>
  <si>
    <t>Ocelové sloupky D 51x3,20 mm, 3,77kg/m : 7,00*(0,06+0,08+1,10)*3,77</t>
  </si>
  <si>
    <t>0,09*0,03*32,00/1000,00*8,00*4,00*2,00</t>
  </si>
  <si>
    <t>7,00*2,40</t>
  </si>
  <si>
    <t xml:space="preserve">Viz výkres číslo D.1.1.2 - plech hladký tl.4 mm : </t>
  </si>
  <si>
    <t>0,09*0,03*32,00*8,00*4,00*2,00</t>
  </si>
  <si>
    <t>Viz výkres číslo D1.1.2 - trubka : 7,00*2,40*3,77</t>
  </si>
  <si>
    <t>Viz výkres číslo D.1.1.2 : 7,00</t>
  </si>
  <si>
    <t>Viz výkres číslo D.1.1.2 : (2,16*6)+1,887+1,769</t>
  </si>
  <si>
    <t>Viz výkres číslo D.1.1.2 : 2,10*1,30*6,00</t>
  </si>
  <si>
    <t>1,70*1,30</t>
  </si>
  <si>
    <t>1,80*1,30</t>
  </si>
  <si>
    <t>Viz výkres číslo D.1.1.2 : 8,00*8,00/1000,00</t>
  </si>
  <si>
    <t>1,70*1,30*2,00</t>
  </si>
  <si>
    <t>1,80*1,30*2,00</t>
  </si>
  <si>
    <t>005121 R</t>
  </si>
  <si>
    <t>Zařízení staveniště</t>
  </si>
  <si>
    <t>Soubor</t>
  </si>
  <si>
    <t>VRN</t>
  </si>
  <si>
    <t>POL99_8</t>
  </si>
  <si>
    <t>005211080R</t>
  </si>
  <si>
    <t>005123 R</t>
  </si>
  <si>
    <t>Územní vlivy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</si>
  <si>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</si>
  <si>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</si>
  <si>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</si>
  <si>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</si>
  <si>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Oplocení staveniště</t>
  </si>
  <si>
    <t>Viz výkres číslo D.1.1.2 - žebírkové dílce : 2,10*1,30*2,00*6,00</t>
  </si>
  <si>
    <t>5,174*1,3*2 brána</t>
  </si>
  <si>
    <t>Viz výkres číslo D.1.1.2 -  brána</t>
  </si>
  <si>
    <t>5,174*1,3*2</t>
  </si>
  <si>
    <t>Viz výkres číslo D.1.1.1 -  žebírkové dílce : 2,10*1,30*2,00*4,00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</si>
</sst>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4" fillId="0" borderId="18" xfId="0" applyNumberFormat="1" applyFont="1" applyBorder="1" applyAlignment="1">
      <alignment horizontal="left" vertical="top" wrapText="1"/>
    </xf>
    <xf numFmtId="0" fontId="24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ppd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sheetProtection algorithmName="SHA-512" hashValue="Kh5j//4gz1szxUTMa1T1+ZKOIm+dA4yzkAHvQd4pKROLq3FNUVJ750FDdFKwvirT7ct0zlN460PePVBs1L+ubw==" saltValue="fE1nSaM1Mxe5yarFCPHD2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P7" sqref="P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40" t="s">
        <v>41</v>
      </c>
      <c r="C1" s="241"/>
      <c r="D1" s="241"/>
      <c r="E1" s="241"/>
      <c r="F1" s="241"/>
      <c r="G1" s="241"/>
      <c r="H1" s="241"/>
      <c r="I1" s="241"/>
      <c r="J1" s="242"/>
    </row>
    <row r="2" spans="1:15" ht="36" customHeight="1" x14ac:dyDescent="0.2">
      <c r="A2" s="2"/>
      <c r="B2" s="76" t="s">
        <v>22</v>
      </c>
      <c r="C2" s="77"/>
      <c r="D2" s="78" t="s">
        <v>43</v>
      </c>
      <c r="E2" s="246" t="s">
        <v>44</v>
      </c>
      <c r="F2" s="247"/>
      <c r="G2" s="247"/>
      <c r="H2" s="247"/>
      <c r="I2" s="247"/>
      <c r="J2" s="248"/>
      <c r="O2" s="1"/>
    </row>
    <row r="3" spans="1:15" ht="27" hidden="1" customHeight="1" x14ac:dyDescent="0.2">
      <c r="A3" s="2"/>
      <c r="B3" s="79"/>
      <c r="C3" s="77"/>
      <c r="D3" s="80"/>
      <c r="E3" s="249"/>
      <c r="F3" s="250"/>
      <c r="G3" s="250"/>
      <c r="H3" s="250"/>
      <c r="I3" s="250"/>
      <c r="J3" s="251"/>
    </row>
    <row r="4" spans="1:15" ht="23.25" customHeight="1" x14ac:dyDescent="0.2">
      <c r="A4" s="2"/>
      <c r="B4" s="81"/>
      <c r="C4" s="82"/>
      <c r="D4" s="83"/>
      <c r="E4" s="230"/>
      <c r="F4" s="230"/>
      <c r="G4" s="230"/>
      <c r="H4" s="230"/>
      <c r="I4" s="230"/>
      <c r="J4" s="231"/>
    </row>
    <row r="5" spans="1:15" ht="24" customHeight="1" x14ac:dyDescent="0.2">
      <c r="A5" s="2"/>
      <c r="B5" s="31" t="s">
        <v>42</v>
      </c>
      <c r="D5" s="234"/>
      <c r="E5" s="235"/>
      <c r="F5" s="235"/>
      <c r="G5" s="23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6"/>
      <c r="E6" s="237"/>
      <c r="F6" s="237"/>
      <c r="G6" s="23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8"/>
      <c r="F7" s="239"/>
      <c r="G7" s="23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3"/>
      <c r="E11" s="253"/>
      <c r="F11" s="253"/>
      <c r="G11" s="253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29"/>
      <c r="E12" s="229"/>
      <c r="F12" s="229"/>
      <c r="G12" s="229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32"/>
      <c r="F13" s="233"/>
      <c r="G13" s="2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2"/>
      <c r="F15" s="252"/>
      <c r="G15" s="254"/>
      <c r="H15" s="254"/>
      <c r="I15" s="254" t="s">
        <v>29</v>
      </c>
      <c r="J15" s="255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218"/>
      <c r="F16" s="219"/>
      <c r="G16" s="218"/>
      <c r="H16" s="219"/>
      <c r="I16" s="218">
        <f>SUMIF(F56:F70,A16,I56:I70)+SUMIF(F56:F70,"PSU",I56:I70)</f>
        <v>0</v>
      </c>
      <c r="J16" s="220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218"/>
      <c r="F17" s="219"/>
      <c r="G17" s="218"/>
      <c r="H17" s="219"/>
      <c r="I17" s="218">
        <f>SUMIF(F56:F70,A17,I56:I70)</f>
        <v>0</v>
      </c>
      <c r="J17" s="220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218"/>
      <c r="F18" s="219"/>
      <c r="G18" s="218"/>
      <c r="H18" s="219"/>
      <c r="I18" s="218">
        <f>SUMIF(F56:F70,A18,I56:I70)</f>
        <v>0</v>
      </c>
      <c r="J18" s="220"/>
    </row>
    <row r="19" spans="1:10" ht="23.25" customHeight="1" x14ac:dyDescent="0.2">
      <c r="A19" s="142" t="s">
        <v>86</v>
      </c>
      <c r="B19" s="38" t="s">
        <v>27</v>
      </c>
      <c r="C19" s="62"/>
      <c r="D19" s="63"/>
      <c r="E19" s="218"/>
      <c r="F19" s="219"/>
      <c r="G19" s="218"/>
      <c r="H19" s="219"/>
      <c r="I19" s="218">
        <f>SUMIF(F56:F70,A19,I56:I70)</f>
        <v>0</v>
      </c>
      <c r="J19" s="220"/>
    </row>
    <row r="20" spans="1:10" ht="23.25" customHeight="1" x14ac:dyDescent="0.2">
      <c r="A20" s="142" t="s">
        <v>87</v>
      </c>
      <c r="B20" s="38" t="s">
        <v>28</v>
      </c>
      <c r="C20" s="62"/>
      <c r="D20" s="63"/>
      <c r="E20" s="218"/>
      <c r="F20" s="219"/>
      <c r="G20" s="218"/>
      <c r="H20" s="219"/>
      <c r="I20" s="218">
        <f>SUMIF(F56:F70,A20,I56:I70)</f>
        <v>0</v>
      </c>
      <c r="J20" s="220"/>
    </row>
    <row r="21" spans="1:10" ht="23.25" customHeight="1" x14ac:dyDescent="0.2">
      <c r="A21" s="2"/>
      <c r="B21" s="48" t="s">
        <v>29</v>
      </c>
      <c r="C21" s="64"/>
      <c r="D21" s="65"/>
      <c r="E21" s="221"/>
      <c r="F21" s="256"/>
      <c r="G21" s="221"/>
      <c r="H21" s="256"/>
      <c r="I21" s="221">
        <f>SUM(I16:J20)</f>
        <v>0</v>
      </c>
      <c r="J21" s="22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6">
        <f>ZakladDPHSniVypocet</f>
        <v>0</v>
      </c>
      <c r="H23" s="217"/>
      <c r="I23" s="21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14">
        <f>I23*E23/100</f>
        <v>0</v>
      </c>
      <c r="H24" s="215"/>
      <c r="I24" s="21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6">
        <f>ZakladDPHZaklVypocet</f>
        <v>0</v>
      </c>
      <c r="H25" s="217"/>
      <c r="I25" s="21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43">
        <f>I25*E25/100</f>
        <v>0</v>
      </c>
      <c r="H26" s="244"/>
      <c r="I26" s="24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5">
        <f>CenaCelkemBezDPH-(ZakladDPHSni+ZakladDPHZakl)</f>
        <v>0</v>
      </c>
      <c r="H27" s="245"/>
      <c r="I27" s="24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4">
        <f>IF(A28&gt;50, ROUNDUP(A27, 0), ROUNDDOWN(A27, 0))</f>
        <v>0</v>
      </c>
      <c r="H28" s="224"/>
      <c r="I28" s="224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3">
        <f>ZakladDPHSni+DPHSni+ZakladDPHZakl+DPHZakl+Zaokrouhleni</f>
        <v>0</v>
      </c>
      <c r="H29" s="223"/>
      <c r="I29" s="223"/>
      <c r="J29" s="123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3" t="s">
        <v>2</v>
      </c>
      <c r="E35" s="21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211"/>
      <c r="D39" s="211"/>
      <c r="E39" s="211"/>
      <c r="F39" s="100">
        <f>'0001 0001 Pol'!AE196+'0002 0002 Pol'!AE205+'0003 0003 Pol'!AE141+'0005 0005 Pol'!AE17</f>
        <v>0</v>
      </c>
      <c r="G39" s="101">
        <f>'0001 0001 Pol'!AF196+'0002 0002 Pol'!AF205+'0003 0003 Pol'!AF141+'0005 0005 Pol'!AF17</f>
        <v>0</v>
      </c>
      <c r="H39" s="102"/>
      <c r="I39" s="103">
        <f t="shared" ref="I39:I48" si="1">F39+G39+H39</f>
        <v>0</v>
      </c>
      <c r="J39" s="104" t="str">
        <f t="shared" ref="J39:J48" si="2">IF(CenaCelkemVypocet=0,"",I39/CenaCelkemVypocet*100)</f>
        <v/>
      </c>
    </row>
    <row r="40" spans="1:10" ht="25.5" customHeight="1" x14ac:dyDescent="0.2">
      <c r="A40" s="88">
        <v>2</v>
      </c>
      <c r="B40" s="105"/>
      <c r="C40" s="212" t="s">
        <v>46</v>
      </c>
      <c r="D40" s="212"/>
      <c r="E40" s="212"/>
      <c r="F40" s="106"/>
      <c r="G40" s="107"/>
      <c r="H40" s="107"/>
      <c r="I40" s="108">
        <f t="shared" si="1"/>
        <v>0</v>
      </c>
      <c r="J40" s="109" t="str">
        <f t="shared" si="2"/>
        <v/>
      </c>
    </row>
    <row r="41" spans="1:10" ht="25.5" customHeight="1" x14ac:dyDescent="0.2">
      <c r="A41" s="88">
        <v>2</v>
      </c>
      <c r="B41" s="105" t="s">
        <v>47</v>
      </c>
      <c r="C41" s="212" t="s">
        <v>48</v>
      </c>
      <c r="D41" s="212"/>
      <c r="E41" s="212"/>
      <c r="F41" s="106">
        <f>'0001 0001 Pol'!AE196</f>
        <v>0</v>
      </c>
      <c r="G41" s="107">
        <f>'0001 0001 Pol'!AF196</f>
        <v>0</v>
      </c>
      <c r="H41" s="107"/>
      <c r="I41" s="108">
        <f t="shared" si="1"/>
        <v>0</v>
      </c>
      <c r="J41" s="109" t="str">
        <f t="shared" si="2"/>
        <v/>
      </c>
    </row>
    <row r="42" spans="1:10" ht="25.5" customHeight="1" x14ac:dyDescent="0.2">
      <c r="A42" s="88">
        <v>3</v>
      </c>
      <c r="B42" s="110" t="s">
        <v>47</v>
      </c>
      <c r="C42" s="211" t="s">
        <v>48</v>
      </c>
      <c r="D42" s="211"/>
      <c r="E42" s="211"/>
      <c r="F42" s="111">
        <f>'0001 0001 Pol'!AE196</f>
        <v>0</v>
      </c>
      <c r="G42" s="102">
        <f>'0001 0001 Pol'!AF196</f>
        <v>0</v>
      </c>
      <c r="H42" s="102"/>
      <c r="I42" s="103">
        <f t="shared" si="1"/>
        <v>0</v>
      </c>
      <c r="J42" s="104" t="str">
        <f t="shared" si="2"/>
        <v/>
      </c>
    </row>
    <row r="43" spans="1:10" ht="25.5" customHeight="1" x14ac:dyDescent="0.2">
      <c r="A43" s="88">
        <v>2</v>
      </c>
      <c r="B43" s="105" t="s">
        <v>49</v>
      </c>
      <c r="C43" s="212" t="s">
        <v>50</v>
      </c>
      <c r="D43" s="212"/>
      <c r="E43" s="212"/>
      <c r="F43" s="106">
        <f>'0002 0002 Pol'!AE205</f>
        <v>0</v>
      </c>
      <c r="G43" s="107">
        <f>'0002 0002 Pol'!AF205</f>
        <v>0</v>
      </c>
      <c r="H43" s="107"/>
      <c r="I43" s="108">
        <f t="shared" si="1"/>
        <v>0</v>
      </c>
      <c r="J43" s="109" t="str">
        <f t="shared" si="2"/>
        <v/>
      </c>
    </row>
    <row r="44" spans="1:10" ht="25.5" customHeight="1" x14ac:dyDescent="0.2">
      <c r="A44" s="88">
        <v>3</v>
      </c>
      <c r="B44" s="110" t="s">
        <v>49</v>
      </c>
      <c r="C44" s="211" t="s">
        <v>50</v>
      </c>
      <c r="D44" s="211"/>
      <c r="E44" s="211"/>
      <c r="F44" s="111">
        <f>'0002 0002 Pol'!AE205</f>
        <v>0</v>
      </c>
      <c r="G44" s="102">
        <f>'0002 0002 Pol'!AF205</f>
        <v>0</v>
      </c>
      <c r="H44" s="102"/>
      <c r="I44" s="103">
        <f t="shared" si="1"/>
        <v>0</v>
      </c>
      <c r="J44" s="104" t="str">
        <f t="shared" si="2"/>
        <v/>
      </c>
    </row>
    <row r="45" spans="1:10" ht="25.5" customHeight="1" x14ac:dyDescent="0.2">
      <c r="A45" s="88">
        <v>2</v>
      </c>
      <c r="B45" s="105" t="s">
        <v>51</v>
      </c>
      <c r="C45" s="212" t="s">
        <v>52</v>
      </c>
      <c r="D45" s="212"/>
      <c r="E45" s="212"/>
      <c r="F45" s="106">
        <f>'0003 0003 Pol'!AE141</f>
        <v>0</v>
      </c>
      <c r="G45" s="107">
        <f>'0003 0003 Pol'!AF141</f>
        <v>0</v>
      </c>
      <c r="H45" s="107"/>
      <c r="I45" s="108">
        <f t="shared" si="1"/>
        <v>0</v>
      </c>
      <c r="J45" s="109" t="str">
        <f t="shared" si="2"/>
        <v/>
      </c>
    </row>
    <row r="46" spans="1:10" ht="25.5" customHeight="1" x14ac:dyDescent="0.2">
      <c r="A46" s="88">
        <v>3</v>
      </c>
      <c r="B46" s="110" t="s">
        <v>51</v>
      </c>
      <c r="C46" s="211" t="s">
        <v>52</v>
      </c>
      <c r="D46" s="211"/>
      <c r="E46" s="211"/>
      <c r="F46" s="111">
        <f>'0003 0003 Pol'!AE141</f>
        <v>0</v>
      </c>
      <c r="G46" s="102">
        <f>'0003 0003 Pol'!AF141</f>
        <v>0</v>
      </c>
      <c r="H46" s="102"/>
      <c r="I46" s="103">
        <f t="shared" si="1"/>
        <v>0</v>
      </c>
      <c r="J46" s="104" t="str">
        <f t="shared" si="2"/>
        <v/>
      </c>
    </row>
    <row r="47" spans="1:10" ht="25.5" customHeight="1" x14ac:dyDescent="0.2">
      <c r="A47" s="88">
        <v>2</v>
      </c>
      <c r="B47" s="105" t="s">
        <v>53</v>
      </c>
      <c r="C47" s="212" t="s">
        <v>54</v>
      </c>
      <c r="D47" s="212"/>
      <c r="E47" s="212"/>
      <c r="F47" s="106">
        <f>'0005 0005 Pol'!AE17</f>
        <v>0</v>
      </c>
      <c r="G47" s="107">
        <f>'0005 0005 Pol'!AF17</f>
        <v>0</v>
      </c>
      <c r="H47" s="107"/>
      <c r="I47" s="108">
        <f t="shared" si="1"/>
        <v>0</v>
      </c>
      <c r="J47" s="109" t="str">
        <f t="shared" si="2"/>
        <v/>
      </c>
    </row>
    <row r="48" spans="1:10" ht="25.5" customHeight="1" x14ac:dyDescent="0.2">
      <c r="A48" s="88">
        <v>3</v>
      </c>
      <c r="B48" s="110" t="s">
        <v>53</v>
      </c>
      <c r="C48" s="211" t="s">
        <v>54</v>
      </c>
      <c r="D48" s="211"/>
      <c r="E48" s="211"/>
      <c r="F48" s="111">
        <f>'0005 0005 Pol'!AE17</f>
        <v>0</v>
      </c>
      <c r="G48" s="102">
        <f>'0005 0005 Pol'!AF17</f>
        <v>0</v>
      </c>
      <c r="H48" s="102"/>
      <c r="I48" s="103">
        <f t="shared" si="1"/>
        <v>0</v>
      </c>
      <c r="J48" s="104" t="str">
        <f t="shared" si="2"/>
        <v/>
      </c>
    </row>
    <row r="49" spans="1:10" ht="25.5" customHeight="1" x14ac:dyDescent="0.2">
      <c r="A49" s="88"/>
      <c r="B49" s="209" t="s">
        <v>55</v>
      </c>
      <c r="C49" s="210"/>
      <c r="D49" s="210"/>
      <c r="E49" s="210"/>
      <c r="F49" s="112">
        <f>SUMIF(A39:A48,"=1",F39:F48)</f>
        <v>0</v>
      </c>
      <c r="G49" s="113">
        <f>SUMIF(A39:A48,"=1",G39:G48)</f>
        <v>0</v>
      </c>
      <c r="H49" s="113">
        <f>SUMIF(A39:A48,"=1",H39:H48)</f>
        <v>0</v>
      </c>
      <c r="I49" s="114">
        <f>SUMIF(A39:A48,"=1",I39:I48)</f>
        <v>0</v>
      </c>
      <c r="J49" s="115">
        <f>SUMIF(A39:A48,"=1",J39:J48)</f>
        <v>0</v>
      </c>
    </row>
    <row r="53" spans="1:10" ht="15.75" x14ac:dyDescent="0.25">
      <c r="B53" s="124" t="s">
        <v>57</v>
      </c>
    </row>
    <row r="55" spans="1:10" ht="25.5" customHeight="1" x14ac:dyDescent="0.2">
      <c r="A55" s="126"/>
      <c r="B55" s="129" t="s">
        <v>17</v>
      </c>
      <c r="C55" s="129" t="s">
        <v>5</v>
      </c>
      <c r="D55" s="130"/>
      <c r="E55" s="130"/>
      <c r="F55" s="131" t="s">
        <v>58</v>
      </c>
      <c r="G55" s="131"/>
      <c r="H55" s="131"/>
      <c r="I55" s="131" t="s">
        <v>29</v>
      </c>
      <c r="J55" s="131" t="s">
        <v>0</v>
      </c>
    </row>
    <row r="56" spans="1:10" ht="36.75" customHeight="1" x14ac:dyDescent="0.2">
      <c r="A56" s="127"/>
      <c r="B56" s="132" t="s">
        <v>59</v>
      </c>
      <c r="C56" s="207" t="s">
        <v>60</v>
      </c>
      <c r="D56" s="208"/>
      <c r="E56" s="208"/>
      <c r="F56" s="138" t="s">
        <v>24</v>
      </c>
      <c r="G56" s="139"/>
      <c r="H56" s="139"/>
      <c r="I56" s="139">
        <f>'0001 0001 Pol'!G8+'0002 0002 Pol'!G8+'0003 0003 Pol'!G8</f>
        <v>0</v>
      </c>
      <c r="J56" s="136" t="str">
        <f>IF(I71=0,"",I56/I71*100)</f>
        <v/>
      </c>
    </row>
    <row r="57" spans="1:10" ht="36.75" customHeight="1" x14ac:dyDescent="0.2">
      <c r="A57" s="127"/>
      <c r="B57" s="132" t="s">
        <v>61</v>
      </c>
      <c r="C57" s="207" t="s">
        <v>62</v>
      </c>
      <c r="D57" s="208"/>
      <c r="E57" s="208"/>
      <c r="F57" s="138" t="s">
        <v>24</v>
      </c>
      <c r="G57" s="139"/>
      <c r="H57" s="139"/>
      <c r="I57" s="139">
        <f>'0001 0001 Pol'!G19+'0002 0002 Pol'!G37+'0003 0003 Pol'!G23</f>
        <v>0</v>
      </c>
      <c r="J57" s="136" t="str">
        <f>IF(I71=0,"",I57/I71*100)</f>
        <v/>
      </c>
    </row>
    <row r="58" spans="1:10" ht="36.75" customHeight="1" x14ac:dyDescent="0.2">
      <c r="A58" s="127"/>
      <c r="B58" s="132" t="s">
        <v>63</v>
      </c>
      <c r="C58" s="207" t="s">
        <v>64</v>
      </c>
      <c r="D58" s="208"/>
      <c r="E58" s="208"/>
      <c r="F58" s="138" t="s">
        <v>24</v>
      </c>
      <c r="G58" s="139"/>
      <c r="H58" s="139"/>
      <c r="I58" s="139">
        <f>'0001 0001 Pol'!G28+'0002 0002 Pol'!G45+'0003 0003 Pol'!G35</f>
        <v>0</v>
      </c>
      <c r="J58" s="136" t="str">
        <f>IF(I71=0,"",I58/I71*100)</f>
        <v/>
      </c>
    </row>
    <row r="59" spans="1:10" ht="36.75" customHeight="1" x14ac:dyDescent="0.2">
      <c r="A59" s="127"/>
      <c r="B59" s="132" t="s">
        <v>65</v>
      </c>
      <c r="C59" s="207" t="s">
        <v>66</v>
      </c>
      <c r="D59" s="208"/>
      <c r="E59" s="208"/>
      <c r="F59" s="138" t="s">
        <v>24</v>
      </c>
      <c r="G59" s="139"/>
      <c r="H59" s="139"/>
      <c r="I59" s="139">
        <f>'0001 0001 Pol'!G34+'0002 0002 Pol'!G58+'0003 0003 Pol'!G43</f>
        <v>0</v>
      </c>
      <c r="J59" s="136" t="str">
        <f>IF(I71=0,"",I59/I71*100)</f>
        <v/>
      </c>
    </row>
    <row r="60" spans="1:10" ht="36.75" customHeight="1" x14ac:dyDescent="0.2">
      <c r="A60" s="127"/>
      <c r="B60" s="132" t="s">
        <v>67</v>
      </c>
      <c r="C60" s="207" t="s">
        <v>68</v>
      </c>
      <c r="D60" s="208"/>
      <c r="E60" s="208"/>
      <c r="F60" s="138" t="s">
        <v>24</v>
      </c>
      <c r="G60" s="139"/>
      <c r="H60" s="139"/>
      <c r="I60" s="139">
        <f>'0002 0002 Pol'!G68</f>
        <v>0</v>
      </c>
      <c r="J60" s="136" t="str">
        <f>IF(I71=0,"",I60/I71*100)</f>
        <v/>
      </c>
    </row>
    <row r="61" spans="1:10" ht="36.75" customHeight="1" x14ac:dyDescent="0.2">
      <c r="A61" s="127"/>
      <c r="B61" s="132" t="s">
        <v>69</v>
      </c>
      <c r="C61" s="207" t="s">
        <v>70</v>
      </c>
      <c r="D61" s="208"/>
      <c r="E61" s="208"/>
      <c r="F61" s="138" t="s">
        <v>24</v>
      </c>
      <c r="G61" s="139"/>
      <c r="H61" s="139"/>
      <c r="I61" s="139">
        <f>'0001 0001 Pol'!G50+'0002 0002 Pol'!G72</f>
        <v>0</v>
      </c>
      <c r="J61" s="136" t="str">
        <f>IF(I71=0,"",I61/I71*100)</f>
        <v/>
      </c>
    </row>
    <row r="62" spans="1:10" ht="36.75" customHeight="1" x14ac:dyDescent="0.2">
      <c r="A62" s="127"/>
      <c r="B62" s="132" t="s">
        <v>71</v>
      </c>
      <c r="C62" s="207" t="s">
        <v>72</v>
      </c>
      <c r="D62" s="208"/>
      <c r="E62" s="208"/>
      <c r="F62" s="138" t="s">
        <v>24</v>
      </c>
      <c r="G62" s="139"/>
      <c r="H62" s="139"/>
      <c r="I62" s="139">
        <f>'0001 0001 Pol'!G54+'0002 0002 Pol'!G76+'0003 0003 Pol'!G47</f>
        <v>0</v>
      </c>
      <c r="J62" s="136" t="str">
        <f>IF(I71=0,"",I62/I71*100)</f>
        <v/>
      </c>
    </row>
    <row r="63" spans="1:10" ht="36.75" customHeight="1" x14ac:dyDescent="0.2">
      <c r="A63" s="127"/>
      <c r="B63" s="132" t="s">
        <v>73</v>
      </c>
      <c r="C63" s="207" t="s">
        <v>74</v>
      </c>
      <c r="D63" s="208"/>
      <c r="E63" s="208"/>
      <c r="F63" s="138" t="s">
        <v>24</v>
      </c>
      <c r="G63" s="139"/>
      <c r="H63" s="139"/>
      <c r="I63" s="139">
        <f>'0001 0001 Pol'!G73+'0002 0002 Pol'!G88+'0003 0003 Pol'!G52</f>
        <v>0</v>
      </c>
      <c r="J63" s="136" t="str">
        <f>IF(I71=0,"",I63/I71*100)</f>
        <v/>
      </c>
    </row>
    <row r="64" spans="1:10" ht="36.75" customHeight="1" x14ac:dyDescent="0.2">
      <c r="A64" s="127"/>
      <c r="B64" s="132" t="s">
        <v>75</v>
      </c>
      <c r="C64" s="207" t="s">
        <v>76</v>
      </c>
      <c r="D64" s="208"/>
      <c r="E64" s="208"/>
      <c r="F64" s="138" t="s">
        <v>25</v>
      </c>
      <c r="G64" s="139"/>
      <c r="H64" s="139"/>
      <c r="I64" s="139">
        <f>'0001 0001 Pol'!G76+'0003 0003 Pol'!G55</f>
        <v>0</v>
      </c>
      <c r="J64" s="136" t="str">
        <f>IF(I71=0,"",I64/I71*100)</f>
        <v/>
      </c>
    </row>
    <row r="65" spans="1:10" ht="36.75" customHeight="1" x14ac:dyDescent="0.2">
      <c r="A65" s="127"/>
      <c r="B65" s="132" t="s">
        <v>77</v>
      </c>
      <c r="C65" s="207" t="s">
        <v>78</v>
      </c>
      <c r="D65" s="208"/>
      <c r="E65" s="208"/>
      <c r="F65" s="138" t="s">
        <v>25</v>
      </c>
      <c r="G65" s="139"/>
      <c r="H65" s="139"/>
      <c r="I65" s="139">
        <f>'0001 0001 Pol'!G89+'0002 0002 Pol'!G91</f>
        <v>0</v>
      </c>
      <c r="J65" s="136" t="str">
        <f>IF(I71=0,"",I65/I71*100)</f>
        <v/>
      </c>
    </row>
    <row r="66" spans="1:10" ht="36.75" customHeight="1" x14ac:dyDescent="0.2">
      <c r="A66" s="127"/>
      <c r="B66" s="132" t="s">
        <v>79</v>
      </c>
      <c r="C66" s="207" t="s">
        <v>80</v>
      </c>
      <c r="D66" s="208"/>
      <c r="E66" s="208"/>
      <c r="F66" s="138" t="s">
        <v>25</v>
      </c>
      <c r="G66" s="139"/>
      <c r="H66" s="139"/>
      <c r="I66" s="139">
        <f>'0001 0001 Pol'!G129+'0002 0002 Pol'!G120+'0003 0003 Pol'!G79</f>
        <v>0</v>
      </c>
      <c r="J66" s="136" t="str">
        <f>IF(I71=0,"",I66/I71*100)</f>
        <v/>
      </c>
    </row>
    <row r="67" spans="1:10" ht="36.75" customHeight="1" x14ac:dyDescent="0.2">
      <c r="A67" s="127"/>
      <c r="B67" s="132" t="s">
        <v>81</v>
      </c>
      <c r="C67" s="207" t="s">
        <v>82</v>
      </c>
      <c r="D67" s="208"/>
      <c r="E67" s="208"/>
      <c r="F67" s="138" t="s">
        <v>25</v>
      </c>
      <c r="G67" s="139"/>
      <c r="H67" s="139"/>
      <c r="I67" s="139">
        <f>'0001 0001 Pol'!G161+'0002 0002 Pol'!G181+'0003 0003 Pol'!G118</f>
        <v>0</v>
      </c>
      <c r="J67" s="136" t="str">
        <f>IF(I71=0,"",I67/I71*100)</f>
        <v/>
      </c>
    </row>
    <row r="68" spans="1:10" ht="36.75" customHeight="1" x14ac:dyDescent="0.2">
      <c r="A68" s="127"/>
      <c r="B68" s="132" t="s">
        <v>83</v>
      </c>
      <c r="C68" s="207" t="s">
        <v>84</v>
      </c>
      <c r="D68" s="208"/>
      <c r="E68" s="208"/>
      <c r="F68" s="138" t="s">
        <v>85</v>
      </c>
      <c r="G68" s="139"/>
      <c r="H68" s="139"/>
      <c r="I68" s="139">
        <f>'0001 0001 Pol'!G189+'0002 0002 Pol'!G198+'0003 0003 Pol'!G134</f>
        <v>0</v>
      </c>
      <c r="J68" s="136" t="str">
        <f>IF(I71=0,"",I68/I71*100)</f>
        <v/>
      </c>
    </row>
    <row r="69" spans="1:10" ht="36.75" customHeight="1" x14ac:dyDescent="0.2">
      <c r="A69" s="127"/>
      <c r="B69" s="132" t="s">
        <v>86</v>
      </c>
      <c r="C69" s="207" t="s">
        <v>27</v>
      </c>
      <c r="D69" s="208"/>
      <c r="E69" s="208"/>
      <c r="F69" s="138" t="s">
        <v>86</v>
      </c>
      <c r="G69" s="139"/>
      <c r="H69" s="139"/>
      <c r="I69" s="139">
        <f>'0005 0005 Pol'!G8+'0005 0005 Pol'!G13</f>
        <v>0</v>
      </c>
      <c r="J69" s="136" t="str">
        <f>IF(I71=0,"",I69/I71*100)</f>
        <v/>
      </c>
    </row>
    <row r="70" spans="1:10" ht="36.75" customHeight="1" x14ac:dyDescent="0.2">
      <c r="A70" s="127"/>
      <c r="B70" s="132" t="s">
        <v>87</v>
      </c>
      <c r="C70" s="207" t="s">
        <v>28</v>
      </c>
      <c r="D70" s="208"/>
      <c r="E70" s="208"/>
      <c r="F70" s="138" t="s">
        <v>87</v>
      </c>
      <c r="G70" s="139"/>
      <c r="H70" s="139"/>
      <c r="I70" s="139">
        <f>'0005 0005 Pol'!G10</f>
        <v>0</v>
      </c>
      <c r="J70" s="136" t="str">
        <f>IF(I71=0,"",I70/I71*100)</f>
        <v/>
      </c>
    </row>
    <row r="71" spans="1:10" ht="25.5" customHeight="1" x14ac:dyDescent="0.2">
      <c r="A71" s="128"/>
      <c r="B71" s="133" t="s">
        <v>1</v>
      </c>
      <c r="C71" s="134"/>
      <c r="D71" s="135"/>
      <c r="E71" s="135"/>
      <c r="F71" s="140"/>
      <c r="G71" s="141"/>
      <c r="H71" s="141"/>
      <c r="I71" s="141">
        <f>SUM(I56:I70)</f>
        <v>0</v>
      </c>
      <c r="J71" s="137">
        <f>SUM(J56:J70)</f>
        <v>0</v>
      </c>
    </row>
    <row r="72" spans="1:10" x14ac:dyDescent="0.2">
      <c r="F72" s="86"/>
      <c r="G72" s="86"/>
      <c r="H72" s="86"/>
      <c r="I72" s="86"/>
      <c r="J72" s="87"/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</sheetData>
  <sheetProtection algorithmName="SHA-512" hashValue="LXCksY+sWMeVMcQKARbR1+KzV9kzOvEmh/stGu22USeLRC8je2zuIuaz38vDMaR+6T49icVB5OPf3A/U5xCGAw==" saltValue="WmOV4KTXUt6H5gHYNhVZh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B49:E49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50" t="s">
        <v>7</v>
      </c>
      <c r="B2" s="49"/>
      <c r="C2" s="259"/>
      <c r="D2" s="259"/>
      <c r="E2" s="259"/>
      <c r="F2" s="259"/>
      <c r="G2" s="260"/>
    </row>
    <row r="3" spans="1:7" ht="24.95" customHeight="1" x14ac:dyDescent="0.2">
      <c r="A3" s="50" t="s">
        <v>8</v>
      </c>
      <c r="B3" s="49"/>
      <c r="C3" s="259"/>
      <c r="D3" s="259"/>
      <c r="E3" s="259"/>
      <c r="F3" s="259"/>
      <c r="G3" s="260"/>
    </row>
    <row r="4" spans="1:7" ht="24.95" customHeight="1" x14ac:dyDescent="0.2">
      <c r="A4" s="50" t="s">
        <v>9</v>
      </c>
      <c r="B4" s="49"/>
      <c r="C4" s="259"/>
      <c r="D4" s="259"/>
      <c r="E4" s="259"/>
      <c r="F4" s="259"/>
      <c r="G4" s="260"/>
    </row>
    <row r="5" spans="1:7" x14ac:dyDescent="0.2">
      <c r="B5" s="4"/>
      <c r="C5" s="5"/>
      <c r="D5" s="6"/>
    </row>
  </sheetData>
  <sheetProtection algorithmName="SHA-512" hashValue="YmDHAmLAfpE7PLYG8wt0EvUhvFh8VX2HSh16O7Np0QaHdAgl1V/+OpS2+cO6HifnIzjhWqqu1Qdw2HJMoRub7Q==" saltValue="8Ie+MoAEPCAr9h5ICpcdI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P6" sqref="AP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3" t="s">
        <v>88</v>
      </c>
      <c r="B1" s="263"/>
      <c r="C1" s="263"/>
      <c r="D1" s="263"/>
      <c r="E1" s="263"/>
      <c r="F1" s="263"/>
      <c r="G1" s="263"/>
      <c r="AG1" t="s">
        <v>89</v>
      </c>
    </row>
    <row r="2" spans="1:60" ht="24.95" customHeight="1" x14ac:dyDescent="0.2">
      <c r="A2" s="143" t="s">
        <v>7</v>
      </c>
      <c r="B2" s="49" t="s">
        <v>43</v>
      </c>
      <c r="C2" s="264" t="s">
        <v>44</v>
      </c>
      <c r="D2" s="265"/>
      <c r="E2" s="265"/>
      <c r="F2" s="265"/>
      <c r="G2" s="266"/>
      <c r="AG2" t="s">
        <v>90</v>
      </c>
    </row>
    <row r="3" spans="1:60" ht="24.95" customHeight="1" x14ac:dyDescent="0.2">
      <c r="A3" s="143" t="s">
        <v>8</v>
      </c>
      <c r="B3" s="49" t="s">
        <v>47</v>
      </c>
      <c r="C3" s="264" t="s">
        <v>48</v>
      </c>
      <c r="D3" s="265"/>
      <c r="E3" s="265"/>
      <c r="F3" s="265"/>
      <c r="G3" s="266"/>
      <c r="AC3" s="125" t="s">
        <v>90</v>
      </c>
      <c r="AG3" t="s">
        <v>91</v>
      </c>
    </row>
    <row r="4" spans="1:60" ht="24.95" customHeight="1" x14ac:dyDescent="0.2">
      <c r="A4" s="144" t="s">
        <v>9</v>
      </c>
      <c r="B4" s="145" t="s">
        <v>47</v>
      </c>
      <c r="C4" s="267" t="s">
        <v>48</v>
      </c>
      <c r="D4" s="268"/>
      <c r="E4" s="268"/>
      <c r="F4" s="268"/>
      <c r="G4" s="269"/>
      <c r="AG4" t="s">
        <v>92</v>
      </c>
    </row>
    <row r="5" spans="1:60" x14ac:dyDescent="0.2">
      <c r="D5" s="10"/>
    </row>
    <row r="6" spans="1:60" ht="38.25" x14ac:dyDescent="0.2">
      <c r="A6" s="147" t="s">
        <v>93</v>
      </c>
      <c r="B6" s="149" t="s">
        <v>94</v>
      </c>
      <c r="C6" s="149" t="s">
        <v>95</v>
      </c>
      <c r="D6" s="148" t="s">
        <v>96</v>
      </c>
      <c r="E6" s="147" t="s">
        <v>97</v>
      </c>
      <c r="F6" s="146" t="s">
        <v>98</v>
      </c>
      <c r="G6" s="147" t="s">
        <v>29</v>
      </c>
      <c r="H6" s="150" t="s">
        <v>30</v>
      </c>
      <c r="I6" s="150" t="s">
        <v>99</v>
      </c>
      <c r="J6" s="150" t="s">
        <v>31</v>
      </c>
      <c r="K6" s="150" t="s">
        <v>100</v>
      </c>
      <c r="L6" s="150" t="s">
        <v>101</v>
      </c>
      <c r="M6" s="150" t="s">
        <v>102</v>
      </c>
      <c r="N6" s="150" t="s">
        <v>103</v>
      </c>
      <c r="O6" s="150" t="s">
        <v>104</v>
      </c>
      <c r="P6" s="150" t="s">
        <v>105</v>
      </c>
      <c r="Q6" s="150" t="s">
        <v>106</v>
      </c>
      <c r="R6" s="150" t="s">
        <v>107</v>
      </c>
      <c r="S6" s="150" t="s">
        <v>108</v>
      </c>
      <c r="T6" s="150" t="s">
        <v>109</v>
      </c>
      <c r="U6" s="150" t="s">
        <v>110</v>
      </c>
      <c r="V6" s="150" t="s">
        <v>111</v>
      </c>
      <c r="W6" s="150" t="s">
        <v>112</v>
      </c>
      <c r="X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8" t="s">
        <v>114</v>
      </c>
      <c r="B8" s="169" t="s">
        <v>59</v>
      </c>
      <c r="C8" s="190" t="s">
        <v>60</v>
      </c>
      <c r="D8" s="170"/>
      <c r="E8" s="171"/>
      <c r="F8" s="172"/>
      <c r="G8" s="172">
        <f>SUMIF(AG9:AG18,"&lt;&gt;NOR",G9:G18)</f>
        <v>0</v>
      </c>
      <c r="H8" s="172"/>
      <c r="I8" s="172">
        <f>SUM(I9:I18)</f>
        <v>0</v>
      </c>
      <c r="J8" s="172"/>
      <c r="K8" s="172">
        <f>SUM(K9:K18)</f>
        <v>0</v>
      </c>
      <c r="L8" s="172"/>
      <c r="M8" s="172">
        <f>SUM(M9:M18)</f>
        <v>0</v>
      </c>
      <c r="N8" s="172"/>
      <c r="O8" s="172">
        <f>SUM(O9:O18)</f>
        <v>0</v>
      </c>
      <c r="P8" s="172"/>
      <c r="Q8" s="172">
        <f>SUM(Q9:Q18)</f>
        <v>0</v>
      </c>
      <c r="R8" s="172"/>
      <c r="S8" s="172"/>
      <c r="T8" s="173"/>
      <c r="U8" s="167"/>
      <c r="V8" s="167">
        <f>SUM(V9:V18)</f>
        <v>10.899999999999999</v>
      </c>
      <c r="W8" s="167"/>
      <c r="X8" s="167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91" t="s">
        <v>117</v>
      </c>
      <c r="D9" s="176" t="s">
        <v>118</v>
      </c>
      <c r="E9" s="177">
        <v>0.59658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 t="s">
        <v>119</v>
      </c>
      <c r="S9" s="179" t="s">
        <v>120</v>
      </c>
      <c r="T9" s="180" t="s">
        <v>121</v>
      </c>
      <c r="U9" s="160">
        <v>18.216000000000001</v>
      </c>
      <c r="V9" s="160">
        <f>ROUND(E9*U9,2)</f>
        <v>10.87</v>
      </c>
      <c r="W9" s="160"/>
      <c r="X9" s="160" t="s">
        <v>122</v>
      </c>
      <c r="Y9" s="151"/>
      <c r="Z9" s="151"/>
      <c r="AA9" s="151"/>
      <c r="AB9" s="151"/>
      <c r="AC9" s="151"/>
      <c r="AD9" s="151"/>
      <c r="AE9" s="151"/>
      <c r="AF9" s="151"/>
      <c r="AG9" s="151" t="s">
        <v>123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1" t="s">
        <v>124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125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126</v>
      </c>
      <c r="D11" s="161"/>
      <c r="E11" s="162">
        <v>0.6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128</v>
      </c>
      <c r="C12" s="191" t="s">
        <v>129</v>
      </c>
      <c r="D12" s="176" t="s">
        <v>118</v>
      </c>
      <c r="E12" s="177">
        <v>0.59658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 t="s">
        <v>119</v>
      </c>
      <c r="S12" s="179" t="s">
        <v>120</v>
      </c>
      <c r="T12" s="180" t="s">
        <v>121</v>
      </c>
      <c r="U12" s="160">
        <v>1.2E-2</v>
      </c>
      <c r="V12" s="160">
        <f>ROUND(E12*U12,2)</f>
        <v>0.01</v>
      </c>
      <c r="W12" s="160"/>
      <c r="X12" s="160" t="s">
        <v>122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61" t="s">
        <v>130</v>
      </c>
      <c r="D13" s="262"/>
      <c r="E13" s="262"/>
      <c r="F13" s="262"/>
      <c r="G13" s="262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125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2" t="s">
        <v>126</v>
      </c>
      <c r="D14" s="161"/>
      <c r="E14" s="162">
        <v>0.6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4">
        <v>3</v>
      </c>
      <c r="B15" s="175" t="s">
        <v>131</v>
      </c>
      <c r="C15" s="191" t="s">
        <v>132</v>
      </c>
      <c r="D15" s="176" t="s">
        <v>118</v>
      </c>
      <c r="E15" s="177">
        <v>0.59658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 t="s">
        <v>119</v>
      </c>
      <c r="S15" s="179" t="s">
        <v>120</v>
      </c>
      <c r="T15" s="180" t="s">
        <v>121</v>
      </c>
      <c r="U15" s="160">
        <v>3.1E-2</v>
      </c>
      <c r="V15" s="160">
        <f>ROUND(E15*U15,2)</f>
        <v>0.02</v>
      </c>
      <c r="W15" s="160"/>
      <c r="X15" s="160" t="s">
        <v>122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126</v>
      </c>
      <c r="D16" s="161"/>
      <c r="E16" s="162">
        <v>0.6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133</v>
      </c>
      <c r="C17" s="191" t="s">
        <v>134</v>
      </c>
      <c r="D17" s="176" t="s">
        <v>118</v>
      </c>
      <c r="E17" s="177">
        <v>0.59658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 t="s">
        <v>119</v>
      </c>
      <c r="S17" s="179" t="s">
        <v>120</v>
      </c>
      <c r="T17" s="180" t="s">
        <v>121</v>
      </c>
      <c r="U17" s="160">
        <v>0</v>
      </c>
      <c r="V17" s="160">
        <f>ROUND(E17*U17,2)</f>
        <v>0</v>
      </c>
      <c r="W17" s="160"/>
      <c r="X17" s="160" t="s">
        <v>122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2" t="s">
        <v>126</v>
      </c>
      <c r="D18" s="161"/>
      <c r="E18" s="162">
        <v>0.6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x14ac:dyDescent="0.2">
      <c r="A19" s="168" t="s">
        <v>114</v>
      </c>
      <c r="B19" s="169" t="s">
        <v>61</v>
      </c>
      <c r="C19" s="190" t="s">
        <v>62</v>
      </c>
      <c r="D19" s="170"/>
      <c r="E19" s="171"/>
      <c r="F19" s="172"/>
      <c r="G19" s="172">
        <f>SUMIF(AG20:AG27,"&lt;&gt;NOR",G20:G27)</f>
        <v>0</v>
      </c>
      <c r="H19" s="172"/>
      <c r="I19" s="172">
        <f>SUM(I20:I27)</f>
        <v>0</v>
      </c>
      <c r="J19" s="172"/>
      <c r="K19" s="172">
        <f>SUM(K20:K27)</f>
        <v>0</v>
      </c>
      <c r="L19" s="172"/>
      <c r="M19" s="172">
        <f>SUM(M20:M27)</f>
        <v>0</v>
      </c>
      <c r="N19" s="172"/>
      <c r="O19" s="172">
        <f>SUM(O20:O27)</f>
        <v>1.53</v>
      </c>
      <c r="P19" s="172"/>
      <c r="Q19" s="172">
        <f>SUM(Q20:Q27)</f>
        <v>0</v>
      </c>
      <c r="R19" s="172"/>
      <c r="S19" s="172"/>
      <c r="T19" s="173"/>
      <c r="U19" s="167"/>
      <c r="V19" s="167">
        <f>SUM(V20:V27)</f>
        <v>0.9900000000000001</v>
      </c>
      <c r="W19" s="167"/>
      <c r="X19" s="167"/>
      <c r="AG19" t="s">
        <v>115</v>
      </c>
    </row>
    <row r="20" spans="1:60" outlineLevel="1" x14ac:dyDescent="0.2">
      <c r="A20" s="174">
        <v>5</v>
      </c>
      <c r="B20" s="175" t="s">
        <v>135</v>
      </c>
      <c r="C20" s="191" t="s">
        <v>136</v>
      </c>
      <c r="D20" s="176" t="s">
        <v>118</v>
      </c>
      <c r="E20" s="177">
        <v>0.59658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2.5249999999999999</v>
      </c>
      <c r="O20" s="179">
        <f>ROUND(E20*N20,2)</f>
        <v>1.51</v>
      </c>
      <c r="P20" s="179">
        <v>0</v>
      </c>
      <c r="Q20" s="179">
        <f>ROUND(E20*P20,2)</f>
        <v>0</v>
      </c>
      <c r="R20" s="179" t="s">
        <v>137</v>
      </c>
      <c r="S20" s="179" t="s">
        <v>120</v>
      </c>
      <c r="T20" s="180" t="s">
        <v>121</v>
      </c>
      <c r="U20" s="160">
        <v>0.47699999999999998</v>
      </c>
      <c r="V20" s="160">
        <f>ROUND(E20*U20,2)</f>
        <v>0.28000000000000003</v>
      </c>
      <c r="W20" s="160"/>
      <c r="X20" s="160" t="s">
        <v>122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123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2" t="s">
        <v>126</v>
      </c>
      <c r="D21" s="161"/>
      <c r="E21" s="162">
        <v>0.6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127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4">
        <v>6</v>
      </c>
      <c r="B22" s="175" t="s">
        <v>138</v>
      </c>
      <c r="C22" s="191" t="s">
        <v>139</v>
      </c>
      <c r="D22" s="176" t="s">
        <v>140</v>
      </c>
      <c r="E22" s="177">
        <v>0.51800000000000002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9">
        <v>3.916E-2</v>
      </c>
      <c r="O22" s="179">
        <f>ROUND(E22*N22,2)</f>
        <v>0.02</v>
      </c>
      <c r="P22" s="179">
        <v>0</v>
      </c>
      <c r="Q22" s="179">
        <f>ROUND(E22*P22,2)</f>
        <v>0</v>
      </c>
      <c r="R22" s="179" t="s">
        <v>137</v>
      </c>
      <c r="S22" s="179" t="s">
        <v>120</v>
      </c>
      <c r="T22" s="180" t="s">
        <v>121</v>
      </c>
      <c r="U22" s="160">
        <v>1.05</v>
      </c>
      <c r="V22" s="160">
        <f>ROUND(E22*U22,2)</f>
        <v>0.54</v>
      </c>
      <c r="W22" s="160"/>
      <c r="X22" s="160" t="s">
        <v>122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123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8"/>
      <c r="B23" s="159"/>
      <c r="C23" s="261" t="s">
        <v>141</v>
      </c>
      <c r="D23" s="262"/>
      <c r="E23" s="262"/>
      <c r="F23" s="262"/>
      <c r="G23" s="262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125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81" t="str">
        <f>C23</f>
        <v>svislé nebo šikmé (odkloněné), půdorysně přímé nebo zalomené, stěn základových pasů ve volných nebo zapažených jámách, rýhách, šachtách, včetně případných vzpěr,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92" t="s">
        <v>142</v>
      </c>
      <c r="D24" s="161"/>
      <c r="E24" s="162">
        <v>0.52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127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4">
        <v>7</v>
      </c>
      <c r="B25" s="175" t="s">
        <v>143</v>
      </c>
      <c r="C25" s="191" t="s">
        <v>144</v>
      </c>
      <c r="D25" s="176" t="s">
        <v>140</v>
      </c>
      <c r="E25" s="177">
        <v>0.51800000000000002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137</v>
      </c>
      <c r="S25" s="179" t="s">
        <v>120</v>
      </c>
      <c r="T25" s="180" t="s">
        <v>121</v>
      </c>
      <c r="U25" s="160">
        <v>0.32</v>
      </c>
      <c r="V25" s="160">
        <f>ROUND(E25*U25,2)</f>
        <v>0.17</v>
      </c>
      <c r="W25" s="160"/>
      <c r="X25" s="160" t="s">
        <v>122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123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8"/>
      <c r="B26" s="159"/>
      <c r="C26" s="261" t="s">
        <v>141</v>
      </c>
      <c r="D26" s="262"/>
      <c r="E26" s="262"/>
      <c r="F26" s="262"/>
      <c r="G26" s="262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81" t="str">
        <f>C26</f>
        <v>svislé nebo šikmé (odkloněné), půdorysně přímé nebo zalomené, stěn základových pasů ve volných nebo zapažených jámách, rýhách, šachtách, včetně případných vzpěr,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2" t="s">
        <v>142</v>
      </c>
      <c r="D27" s="161"/>
      <c r="E27" s="162">
        <v>0.52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127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8" t="s">
        <v>114</v>
      </c>
      <c r="B28" s="169" t="s">
        <v>63</v>
      </c>
      <c r="C28" s="190" t="s">
        <v>64</v>
      </c>
      <c r="D28" s="170"/>
      <c r="E28" s="171"/>
      <c r="F28" s="172"/>
      <c r="G28" s="172">
        <f>SUMIF(AG29:AG33,"&lt;&gt;NOR",G29:G33)</f>
        <v>0</v>
      </c>
      <c r="H28" s="172"/>
      <c r="I28" s="172">
        <f>SUM(I29:I33)</f>
        <v>0</v>
      </c>
      <c r="J28" s="172"/>
      <c r="K28" s="172">
        <f>SUM(K29:K33)</f>
        <v>0</v>
      </c>
      <c r="L28" s="172"/>
      <c r="M28" s="172">
        <f>SUM(M29:M33)</f>
        <v>0</v>
      </c>
      <c r="N28" s="172"/>
      <c r="O28" s="172">
        <f>SUM(O29:O33)</f>
        <v>0.67999999999999994</v>
      </c>
      <c r="P28" s="172"/>
      <c r="Q28" s="172">
        <f>SUM(Q29:Q33)</f>
        <v>0</v>
      </c>
      <c r="R28" s="172"/>
      <c r="S28" s="172"/>
      <c r="T28" s="173"/>
      <c r="U28" s="167"/>
      <c r="V28" s="167">
        <f>SUM(V29:V33)</f>
        <v>1.9100000000000001</v>
      </c>
      <c r="W28" s="167"/>
      <c r="X28" s="167"/>
      <c r="AG28" t="s">
        <v>115</v>
      </c>
    </row>
    <row r="29" spans="1:60" outlineLevel="1" x14ac:dyDescent="0.2">
      <c r="A29" s="174">
        <v>8</v>
      </c>
      <c r="B29" s="175" t="s">
        <v>145</v>
      </c>
      <c r="C29" s="191" t="s">
        <v>146</v>
      </c>
      <c r="D29" s="176" t="s">
        <v>118</v>
      </c>
      <c r="E29" s="177">
        <v>0.28182000000000001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2.01729</v>
      </c>
      <c r="O29" s="179">
        <f>ROUND(E29*N29,2)</f>
        <v>0.56999999999999995</v>
      </c>
      <c r="P29" s="179">
        <v>0</v>
      </c>
      <c r="Q29" s="179">
        <f>ROUND(E29*P29,2)</f>
        <v>0</v>
      </c>
      <c r="R29" s="179" t="s">
        <v>137</v>
      </c>
      <c r="S29" s="179" t="s">
        <v>120</v>
      </c>
      <c r="T29" s="180" t="s">
        <v>121</v>
      </c>
      <c r="U29" s="160">
        <v>3.8239999999999998</v>
      </c>
      <c r="V29" s="160">
        <f>ROUND(E29*U29,2)</f>
        <v>1.08</v>
      </c>
      <c r="W29" s="160"/>
      <c r="X29" s="160" t="s">
        <v>122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261" t="s">
        <v>147</v>
      </c>
      <c r="D30" s="262"/>
      <c r="E30" s="262"/>
      <c r="F30" s="262"/>
      <c r="G30" s="262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125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92" t="s">
        <v>148</v>
      </c>
      <c r="D31" s="161"/>
      <c r="E31" s="162">
        <v>0.28000000000000003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127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4">
        <v>9</v>
      </c>
      <c r="B32" s="175" t="s">
        <v>149</v>
      </c>
      <c r="C32" s="191" t="s">
        <v>150</v>
      </c>
      <c r="D32" s="176" t="s">
        <v>151</v>
      </c>
      <c r="E32" s="177">
        <v>2.44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79">
        <v>4.5440000000000001E-2</v>
      </c>
      <c r="O32" s="179">
        <f>ROUND(E32*N32,2)</f>
        <v>0.11</v>
      </c>
      <c r="P32" s="179">
        <v>0</v>
      </c>
      <c r="Q32" s="179">
        <f>ROUND(E32*P32,2)</f>
        <v>0</v>
      </c>
      <c r="R32" s="179" t="s">
        <v>137</v>
      </c>
      <c r="S32" s="179" t="s">
        <v>120</v>
      </c>
      <c r="T32" s="180" t="s">
        <v>121</v>
      </c>
      <c r="U32" s="160">
        <v>0.34</v>
      </c>
      <c r="V32" s="160">
        <f>ROUND(E32*U32,2)</f>
        <v>0.83</v>
      </c>
      <c r="W32" s="160"/>
      <c r="X32" s="160" t="s">
        <v>122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2" t="s">
        <v>152</v>
      </c>
      <c r="D33" s="161"/>
      <c r="E33" s="162">
        <v>2.44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68" t="s">
        <v>114</v>
      </c>
      <c r="B34" s="169" t="s">
        <v>65</v>
      </c>
      <c r="C34" s="190" t="s">
        <v>66</v>
      </c>
      <c r="D34" s="170"/>
      <c r="E34" s="171"/>
      <c r="F34" s="172"/>
      <c r="G34" s="172">
        <f>SUMIF(AG35:AG49,"&lt;&gt;NOR",G35:G49)</f>
        <v>0</v>
      </c>
      <c r="H34" s="172"/>
      <c r="I34" s="172">
        <f>SUM(I35:I49)</f>
        <v>0</v>
      </c>
      <c r="J34" s="172"/>
      <c r="K34" s="172">
        <f>SUM(K35:K49)</f>
        <v>0</v>
      </c>
      <c r="L34" s="172"/>
      <c r="M34" s="172">
        <f>SUM(M35:M49)</f>
        <v>0</v>
      </c>
      <c r="N34" s="172"/>
      <c r="O34" s="172">
        <f>SUM(O35:O49)</f>
        <v>0.21</v>
      </c>
      <c r="P34" s="172"/>
      <c r="Q34" s="172">
        <f>SUM(Q35:Q49)</f>
        <v>0</v>
      </c>
      <c r="R34" s="172"/>
      <c r="S34" s="172"/>
      <c r="T34" s="173"/>
      <c r="U34" s="167"/>
      <c r="V34" s="167">
        <f>SUM(V35:V49)</f>
        <v>13.61</v>
      </c>
      <c r="W34" s="167"/>
      <c r="X34" s="167"/>
      <c r="AG34" t="s">
        <v>115</v>
      </c>
    </row>
    <row r="35" spans="1:60" outlineLevel="1" x14ac:dyDescent="0.2">
      <c r="A35" s="174">
        <v>10</v>
      </c>
      <c r="B35" s="175" t="s">
        <v>153</v>
      </c>
      <c r="C35" s="191" t="s">
        <v>154</v>
      </c>
      <c r="D35" s="176" t="s">
        <v>140</v>
      </c>
      <c r="E35" s="177">
        <v>23.43</v>
      </c>
      <c r="F35" s="178"/>
      <c r="G35" s="179">
        <f>ROUND(E35*F35,2)</f>
        <v>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 t="s">
        <v>155</v>
      </c>
      <c r="S35" s="179" t="s">
        <v>120</v>
      </c>
      <c r="T35" s="180" t="s">
        <v>121</v>
      </c>
      <c r="U35" s="160">
        <v>0.20873</v>
      </c>
      <c r="V35" s="160">
        <f>ROUND(E35*U35,2)</f>
        <v>4.8899999999999997</v>
      </c>
      <c r="W35" s="160"/>
      <c r="X35" s="160" t="s">
        <v>122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123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2" t="s">
        <v>156</v>
      </c>
      <c r="D36" s="161"/>
      <c r="E36" s="162">
        <v>3.41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2" t="s">
        <v>157</v>
      </c>
      <c r="D37" s="161"/>
      <c r="E37" s="162">
        <v>4.05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2" t="s">
        <v>158</v>
      </c>
      <c r="D38" s="161"/>
      <c r="E38" s="162">
        <v>4.6900000000000004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127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2" t="s">
        <v>159</v>
      </c>
      <c r="D39" s="161"/>
      <c r="E39" s="162">
        <v>5.33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2" t="s">
        <v>160</v>
      </c>
      <c r="D40" s="161"/>
      <c r="E40" s="162">
        <v>5.96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127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74">
        <v>11</v>
      </c>
      <c r="B41" s="175" t="s">
        <v>161</v>
      </c>
      <c r="C41" s="191" t="s">
        <v>162</v>
      </c>
      <c r="D41" s="176" t="s">
        <v>140</v>
      </c>
      <c r="E41" s="177">
        <v>1.9943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1.7219999999999999E-2</v>
      </c>
      <c r="O41" s="179">
        <f>ROUND(E41*N41,2)</f>
        <v>0.03</v>
      </c>
      <c r="P41" s="179">
        <v>0</v>
      </c>
      <c r="Q41" s="179">
        <f>ROUND(E41*P41,2)</f>
        <v>0</v>
      </c>
      <c r="R41" s="179" t="s">
        <v>137</v>
      </c>
      <c r="S41" s="179" t="s">
        <v>120</v>
      </c>
      <c r="T41" s="180" t="s">
        <v>121</v>
      </c>
      <c r="U41" s="160">
        <v>0.628</v>
      </c>
      <c r="V41" s="160">
        <f>ROUND(E41*U41,2)</f>
        <v>1.25</v>
      </c>
      <c r="W41" s="160"/>
      <c r="X41" s="160" t="s">
        <v>122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123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2" t="s">
        <v>163</v>
      </c>
      <c r="D42" s="161"/>
      <c r="E42" s="162">
        <v>1.99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127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74">
        <v>12</v>
      </c>
      <c r="B43" s="175" t="s">
        <v>164</v>
      </c>
      <c r="C43" s="191" t="s">
        <v>165</v>
      </c>
      <c r="D43" s="176" t="s">
        <v>140</v>
      </c>
      <c r="E43" s="177">
        <v>23.43</v>
      </c>
      <c r="F43" s="178"/>
      <c r="G43" s="179">
        <f>ROUND(E43*F43,2)</f>
        <v>0</v>
      </c>
      <c r="H43" s="178"/>
      <c r="I43" s="179">
        <f>ROUND(E43*H43,2)</f>
        <v>0</v>
      </c>
      <c r="J43" s="178"/>
      <c r="K43" s="179">
        <f>ROUND(E43*J43,2)</f>
        <v>0</v>
      </c>
      <c r="L43" s="179">
        <v>21</v>
      </c>
      <c r="M43" s="179">
        <f>G43*(1+L43/100)</f>
        <v>0</v>
      </c>
      <c r="N43" s="179">
        <v>7.6299999999999996E-3</v>
      </c>
      <c r="O43" s="179">
        <f>ROUND(E43*N43,2)</f>
        <v>0.18</v>
      </c>
      <c r="P43" s="179">
        <v>0</v>
      </c>
      <c r="Q43" s="179">
        <f>ROUND(E43*P43,2)</f>
        <v>0</v>
      </c>
      <c r="R43" s="179" t="s">
        <v>155</v>
      </c>
      <c r="S43" s="179" t="s">
        <v>120</v>
      </c>
      <c r="T43" s="180" t="s">
        <v>121</v>
      </c>
      <c r="U43" s="160">
        <v>0.31900000000000001</v>
      </c>
      <c r="V43" s="160">
        <f>ROUND(E43*U43,2)</f>
        <v>7.47</v>
      </c>
      <c r="W43" s="160"/>
      <c r="X43" s="160" t="s">
        <v>122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61" t="s">
        <v>166</v>
      </c>
      <c r="D44" s="262"/>
      <c r="E44" s="262"/>
      <c r="F44" s="262"/>
      <c r="G44" s="262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125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2" t="s">
        <v>156</v>
      </c>
      <c r="D45" s="161"/>
      <c r="E45" s="162">
        <v>3.41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2" t="s">
        <v>157</v>
      </c>
      <c r="D46" s="161"/>
      <c r="E46" s="162">
        <v>4.05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127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2" t="s">
        <v>158</v>
      </c>
      <c r="D47" s="161"/>
      <c r="E47" s="162">
        <v>4.6900000000000004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2" t="s">
        <v>159</v>
      </c>
      <c r="D48" s="161"/>
      <c r="E48" s="162">
        <v>5.33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2" t="s">
        <v>160</v>
      </c>
      <c r="D49" s="161"/>
      <c r="E49" s="162">
        <v>5.96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x14ac:dyDescent="0.2">
      <c r="A50" s="168" t="s">
        <v>114</v>
      </c>
      <c r="B50" s="169" t="s">
        <v>69</v>
      </c>
      <c r="C50" s="190" t="s">
        <v>70</v>
      </c>
      <c r="D50" s="170"/>
      <c r="E50" s="171"/>
      <c r="F50" s="172"/>
      <c r="G50" s="172">
        <f>SUMIF(AG51:AG53,"&lt;&gt;NOR",G51:G53)</f>
        <v>0</v>
      </c>
      <c r="H50" s="172"/>
      <c r="I50" s="172">
        <f>SUM(I51:I53)</f>
        <v>0</v>
      </c>
      <c r="J50" s="172"/>
      <c r="K50" s="172">
        <f>SUM(K51:K53)</f>
        <v>0</v>
      </c>
      <c r="L50" s="172"/>
      <c r="M50" s="172">
        <f>SUM(M51:M53)</f>
        <v>0</v>
      </c>
      <c r="N50" s="172"/>
      <c r="O50" s="172">
        <f>SUM(O51:O53)</f>
        <v>0</v>
      </c>
      <c r="P50" s="172"/>
      <c r="Q50" s="172">
        <f>SUM(Q51:Q53)</f>
        <v>0</v>
      </c>
      <c r="R50" s="172"/>
      <c r="S50" s="172"/>
      <c r="T50" s="173"/>
      <c r="U50" s="167"/>
      <c r="V50" s="167">
        <f>SUM(V51:V53)</f>
        <v>0.78</v>
      </c>
      <c r="W50" s="167"/>
      <c r="X50" s="167"/>
      <c r="AG50" t="s">
        <v>115</v>
      </c>
    </row>
    <row r="51" spans="1:60" ht="22.5" outlineLevel="1" x14ac:dyDescent="0.2">
      <c r="A51" s="174">
        <v>13</v>
      </c>
      <c r="B51" s="175" t="s">
        <v>167</v>
      </c>
      <c r="C51" s="191" t="s">
        <v>168</v>
      </c>
      <c r="D51" s="176" t="s">
        <v>169</v>
      </c>
      <c r="E51" s="177">
        <v>4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79">
        <v>0</v>
      </c>
      <c r="O51" s="179">
        <f>ROUND(E51*N51,2)</f>
        <v>0</v>
      </c>
      <c r="P51" s="179">
        <v>0</v>
      </c>
      <c r="Q51" s="179">
        <f>ROUND(E51*P51,2)</f>
        <v>0</v>
      </c>
      <c r="R51" s="179" t="s">
        <v>155</v>
      </c>
      <c r="S51" s="179" t="s">
        <v>120</v>
      </c>
      <c r="T51" s="180" t="s">
        <v>121</v>
      </c>
      <c r="U51" s="160">
        <v>0.19400000000000001</v>
      </c>
      <c r="V51" s="160">
        <f>ROUND(E51*U51,2)</f>
        <v>0.78</v>
      </c>
      <c r="W51" s="160"/>
      <c r="X51" s="160" t="s">
        <v>122</v>
      </c>
      <c r="Y51" s="151"/>
      <c r="Z51" s="151"/>
      <c r="AA51" s="151"/>
      <c r="AB51" s="151"/>
      <c r="AC51" s="151"/>
      <c r="AD51" s="151"/>
      <c r="AE51" s="151"/>
      <c r="AF51" s="151"/>
      <c r="AG51" s="151" t="s">
        <v>123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2" t="s">
        <v>170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127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2" t="s">
        <v>171</v>
      </c>
      <c r="D53" s="161"/>
      <c r="E53" s="162">
        <v>4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68" t="s">
        <v>114</v>
      </c>
      <c r="B54" s="169" t="s">
        <v>71</v>
      </c>
      <c r="C54" s="190" t="s">
        <v>72</v>
      </c>
      <c r="D54" s="170"/>
      <c r="E54" s="171"/>
      <c r="F54" s="172"/>
      <c r="G54" s="172">
        <f>SUMIF(AG55:AG72,"&lt;&gt;NOR",G55:G72)</f>
        <v>0</v>
      </c>
      <c r="H54" s="172"/>
      <c r="I54" s="172">
        <f>SUM(I55:I72)</f>
        <v>0</v>
      </c>
      <c r="J54" s="172"/>
      <c r="K54" s="172">
        <f>SUM(K55:K72)</f>
        <v>0</v>
      </c>
      <c r="L54" s="172"/>
      <c r="M54" s="172">
        <f>SUM(M55:M72)</f>
        <v>0</v>
      </c>
      <c r="N54" s="172"/>
      <c r="O54" s="172">
        <f>SUM(O55:O72)</f>
        <v>0</v>
      </c>
      <c r="P54" s="172"/>
      <c r="Q54" s="172">
        <f>SUM(Q55:Q72)</f>
        <v>1.06</v>
      </c>
      <c r="R54" s="172"/>
      <c r="S54" s="172"/>
      <c r="T54" s="173"/>
      <c r="U54" s="167"/>
      <c r="V54" s="167">
        <f>SUM(V55:V72)</f>
        <v>28.64</v>
      </c>
      <c r="W54" s="167"/>
      <c r="X54" s="167"/>
      <c r="AG54" t="s">
        <v>115</v>
      </c>
    </row>
    <row r="55" spans="1:60" outlineLevel="1" x14ac:dyDescent="0.2">
      <c r="A55" s="174">
        <v>14</v>
      </c>
      <c r="B55" s="175" t="s">
        <v>172</v>
      </c>
      <c r="C55" s="191" t="s">
        <v>173</v>
      </c>
      <c r="D55" s="176" t="s">
        <v>118</v>
      </c>
      <c r="E55" s="177">
        <v>0.28182000000000001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9">
        <v>1.47E-3</v>
      </c>
      <c r="O55" s="179">
        <f>ROUND(E55*N55,2)</f>
        <v>0</v>
      </c>
      <c r="P55" s="179">
        <v>2.2000000000000002</v>
      </c>
      <c r="Q55" s="179">
        <f>ROUND(E55*P55,2)</f>
        <v>0.62</v>
      </c>
      <c r="R55" s="179" t="s">
        <v>174</v>
      </c>
      <c r="S55" s="179" t="s">
        <v>120</v>
      </c>
      <c r="T55" s="180" t="s">
        <v>121</v>
      </c>
      <c r="U55" s="160">
        <v>4.9960000000000004</v>
      </c>
      <c r="V55" s="160">
        <f>ROUND(E55*U55,2)</f>
        <v>1.41</v>
      </c>
      <c r="W55" s="160"/>
      <c r="X55" s="160" t="s">
        <v>122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8"/>
      <c r="B56" s="159"/>
      <c r="C56" s="261" t="s">
        <v>175</v>
      </c>
      <c r="D56" s="262"/>
      <c r="E56" s="262"/>
      <c r="F56" s="262"/>
      <c r="G56" s="262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81" t="str">
        <f>C56</f>
        <v>nebo vybourání otvorů průřezové plochy přes 4 m2 ve zdivu z betonu prostého, včetně pomocného lešení o výšce podlahy do 1900 mm a pro zatížení do 1,5 kPa  (150 kg/m2),</v>
      </c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2" t="s">
        <v>148</v>
      </c>
      <c r="D57" s="161"/>
      <c r="E57" s="162">
        <v>0.28000000000000003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127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33.75" outlineLevel="1" x14ac:dyDescent="0.2">
      <c r="A58" s="174">
        <v>15</v>
      </c>
      <c r="B58" s="175" t="s">
        <v>176</v>
      </c>
      <c r="C58" s="191" t="s">
        <v>177</v>
      </c>
      <c r="D58" s="176" t="s">
        <v>151</v>
      </c>
      <c r="E58" s="177">
        <v>2.44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0.17599999999999999</v>
      </c>
      <c r="Q58" s="179">
        <f>ROUND(E58*P58,2)</f>
        <v>0.43</v>
      </c>
      <c r="R58" s="179" t="s">
        <v>174</v>
      </c>
      <c r="S58" s="179" t="s">
        <v>120</v>
      </c>
      <c r="T58" s="180" t="s">
        <v>121</v>
      </c>
      <c r="U58" s="160">
        <v>0.52800000000000002</v>
      </c>
      <c r="V58" s="160">
        <f>ROUND(E58*U58,2)</f>
        <v>1.29</v>
      </c>
      <c r="W58" s="160"/>
      <c r="X58" s="160" t="s">
        <v>122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123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261" t="s">
        <v>178</v>
      </c>
      <c r="D59" s="262"/>
      <c r="E59" s="262"/>
      <c r="F59" s="262"/>
      <c r="G59" s="262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125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2" t="s">
        <v>179</v>
      </c>
      <c r="D60" s="161"/>
      <c r="E60" s="162">
        <v>2.44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127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74">
        <v>16</v>
      </c>
      <c r="B61" s="175" t="s">
        <v>180</v>
      </c>
      <c r="C61" s="191" t="s">
        <v>181</v>
      </c>
      <c r="D61" s="176" t="s">
        <v>140</v>
      </c>
      <c r="E61" s="177">
        <v>23.43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9">
        <v>2.0000000000000002E-5</v>
      </c>
      <c r="O61" s="179">
        <f>ROUND(E61*N61,2)</f>
        <v>0</v>
      </c>
      <c r="P61" s="179">
        <v>0</v>
      </c>
      <c r="Q61" s="179">
        <f>ROUND(E61*P61,2)</f>
        <v>0</v>
      </c>
      <c r="R61" s="179" t="s">
        <v>182</v>
      </c>
      <c r="S61" s="179" t="s">
        <v>120</v>
      </c>
      <c r="T61" s="180" t="s">
        <v>121</v>
      </c>
      <c r="U61" s="160">
        <v>0.32</v>
      </c>
      <c r="V61" s="160">
        <f>ROUND(E61*U61,2)</f>
        <v>7.5</v>
      </c>
      <c r="W61" s="160"/>
      <c r="X61" s="160" t="s">
        <v>122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123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2" t="s">
        <v>183</v>
      </c>
      <c r="D62" s="161"/>
      <c r="E62" s="162">
        <v>3.41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127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2" t="s">
        <v>157</v>
      </c>
      <c r="D63" s="161"/>
      <c r="E63" s="162">
        <v>4.05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127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2" t="s">
        <v>158</v>
      </c>
      <c r="D64" s="161"/>
      <c r="E64" s="162">
        <v>4.6900000000000004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2" t="s">
        <v>159</v>
      </c>
      <c r="D65" s="161"/>
      <c r="E65" s="162">
        <v>5.33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2" t="s">
        <v>160</v>
      </c>
      <c r="D66" s="161"/>
      <c r="E66" s="162">
        <v>5.96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127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4">
        <v>17</v>
      </c>
      <c r="B67" s="175" t="s">
        <v>184</v>
      </c>
      <c r="C67" s="191" t="s">
        <v>185</v>
      </c>
      <c r="D67" s="176" t="s">
        <v>151</v>
      </c>
      <c r="E67" s="177">
        <v>1.68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79">
        <v>0</v>
      </c>
      <c r="O67" s="179">
        <f>ROUND(E67*N67,2)</f>
        <v>0</v>
      </c>
      <c r="P67" s="179">
        <v>7.0699999999999999E-3</v>
      </c>
      <c r="Q67" s="179">
        <f>ROUND(E67*P67,2)</f>
        <v>0.01</v>
      </c>
      <c r="R67" s="179" t="s">
        <v>174</v>
      </c>
      <c r="S67" s="179" t="s">
        <v>120</v>
      </c>
      <c r="T67" s="180" t="s">
        <v>121</v>
      </c>
      <c r="U67" s="160">
        <v>2.5499999999999998</v>
      </c>
      <c r="V67" s="160">
        <f>ROUND(E67*U67,2)</f>
        <v>4.28</v>
      </c>
      <c r="W67" s="160"/>
      <c r="X67" s="160" t="s">
        <v>122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123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2" t="s">
        <v>186</v>
      </c>
      <c r="D68" s="161"/>
      <c r="E68" s="162">
        <v>1.68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127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4">
        <v>18</v>
      </c>
      <c r="B69" s="175" t="s">
        <v>187</v>
      </c>
      <c r="C69" s="191" t="s">
        <v>188</v>
      </c>
      <c r="D69" s="176" t="s">
        <v>189</v>
      </c>
      <c r="E69" s="177">
        <v>12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</v>
      </c>
      <c r="O69" s="179">
        <f>ROUND(E69*N69,2)</f>
        <v>0</v>
      </c>
      <c r="P69" s="179">
        <v>0</v>
      </c>
      <c r="Q69" s="179">
        <f>ROUND(E69*P69,2)</f>
        <v>0</v>
      </c>
      <c r="R69" s="179"/>
      <c r="S69" s="179" t="s">
        <v>190</v>
      </c>
      <c r="T69" s="180" t="s">
        <v>121</v>
      </c>
      <c r="U69" s="160">
        <v>0.4</v>
      </c>
      <c r="V69" s="160">
        <f>ROUND(E69*U69,2)</f>
        <v>4.8</v>
      </c>
      <c r="W69" s="160"/>
      <c r="X69" s="160" t="s">
        <v>122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123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2" t="s">
        <v>191</v>
      </c>
      <c r="D70" s="161"/>
      <c r="E70" s="162">
        <v>12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127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4">
        <v>19</v>
      </c>
      <c r="B71" s="175" t="s">
        <v>192</v>
      </c>
      <c r="C71" s="191" t="s">
        <v>193</v>
      </c>
      <c r="D71" s="176" t="s">
        <v>189</v>
      </c>
      <c r="E71" s="177">
        <v>12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79">
        <v>0</v>
      </c>
      <c r="O71" s="179">
        <f>ROUND(E71*N71,2)</f>
        <v>0</v>
      </c>
      <c r="P71" s="179">
        <v>0</v>
      </c>
      <c r="Q71" s="179">
        <f>ROUND(E71*P71,2)</f>
        <v>0</v>
      </c>
      <c r="R71" s="179"/>
      <c r="S71" s="179" t="s">
        <v>190</v>
      </c>
      <c r="T71" s="180" t="s">
        <v>121</v>
      </c>
      <c r="U71" s="160">
        <v>0.78</v>
      </c>
      <c r="V71" s="160">
        <f>ROUND(E71*U71,2)</f>
        <v>9.36</v>
      </c>
      <c r="W71" s="160"/>
      <c r="X71" s="160" t="s">
        <v>122</v>
      </c>
      <c r="Y71" s="151"/>
      <c r="Z71" s="151"/>
      <c r="AA71" s="151"/>
      <c r="AB71" s="151"/>
      <c r="AC71" s="151"/>
      <c r="AD71" s="151"/>
      <c r="AE71" s="151"/>
      <c r="AF71" s="151"/>
      <c r="AG71" s="151" t="s">
        <v>123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2" t="s">
        <v>194</v>
      </c>
      <c r="D72" s="161"/>
      <c r="E72" s="162">
        <v>12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127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x14ac:dyDescent="0.2">
      <c r="A73" s="168" t="s">
        <v>114</v>
      </c>
      <c r="B73" s="169" t="s">
        <v>73</v>
      </c>
      <c r="C73" s="190" t="s">
        <v>74</v>
      </c>
      <c r="D73" s="170"/>
      <c r="E73" s="171"/>
      <c r="F73" s="172"/>
      <c r="G73" s="172">
        <f>SUMIF(AG74:AG75,"&lt;&gt;NOR",G74:G75)</f>
        <v>0</v>
      </c>
      <c r="H73" s="172"/>
      <c r="I73" s="172">
        <f>SUM(I74:I75)</f>
        <v>0</v>
      </c>
      <c r="J73" s="172"/>
      <c r="K73" s="172">
        <f>SUM(K74:K75)</f>
        <v>0</v>
      </c>
      <c r="L73" s="172"/>
      <c r="M73" s="172">
        <f>SUM(M74:M75)</f>
        <v>0</v>
      </c>
      <c r="N73" s="172"/>
      <c r="O73" s="172">
        <f>SUM(O74:O75)</f>
        <v>0</v>
      </c>
      <c r="P73" s="172"/>
      <c r="Q73" s="172">
        <f>SUM(Q74:Q75)</f>
        <v>0</v>
      </c>
      <c r="R73" s="172"/>
      <c r="S73" s="172"/>
      <c r="T73" s="173"/>
      <c r="U73" s="167"/>
      <c r="V73" s="167">
        <f>SUM(V74:V75)</f>
        <v>2.76</v>
      </c>
      <c r="W73" s="167"/>
      <c r="X73" s="167"/>
      <c r="AG73" t="s">
        <v>115</v>
      </c>
    </row>
    <row r="74" spans="1:60" outlineLevel="1" x14ac:dyDescent="0.2">
      <c r="A74" s="174">
        <v>20</v>
      </c>
      <c r="B74" s="175" t="s">
        <v>195</v>
      </c>
      <c r="C74" s="191" t="s">
        <v>196</v>
      </c>
      <c r="D74" s="176" t="s">
        <v>197</v>
      </c>
      <c r="E74" s="177">
        <v>2.4200300000000001</v>
      </c>
      <c r="F74" s="178"/>
      <c r="G74" s="179">
        <f>ROUND(E74*F74,2)</f>
        <v>0</v>
      </c>
      <c r="H74" s="178"/>
      <c r="I74" s="179">
        <f>ROUND(E74*H74,2)</f>
        <v>0</v>
      </c>
      <c r="J74" s="178"/>
      <c r="K74" s="179">
        <f>ROUND(E74*J74,2)</f>
        <v>0</v>
      </c>
      <c r="L74" s="179">
        <v>21</v>
      </c>
      <c r="M74" s="179">
        <f>G74*(1+L74/100)</f>
        <v>0</v>
      </c>
      <c r="N74" s="179">
        <v>0</v>
      </c>
      <c r="O74" s="179">
        <f>ROUND(E74*N74,2)</f>
        <v>0</v>
      </c>
      <c r="P74" s="179">
        <v>0</v>
      </c>
      <c r="Q74" s="179">
        <f>ROUND(E74*P74,2)</f>
        <v>0</v>
      </c>
      <c r="R74" s="179" t="s">
        <v>198</v>
      </c>
      <c r="S74" s="179" t="s">
        <v>120</v>
      </c>
      <c r="T74" s="180" t="s">
        <v>121</v>
      </c>
      <c r="U74" s="160">
        <v>1.1419999999999999</v>
      </c>
      <c r="V74" s="160">
        <f>ROUND(E74*U74,2)</f>
        <v>2.76</v>
      </c>
      <c r="W74" s="160"/>
      <c r="X74" s="160" t="s">
        <v>122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199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8"/>
      <c r="B75" s="159"/>
      <c r="C75" s="261" t="s">
        <v>200</v>
      </c>
      <c r="D75" s="262"/>
      <c r="E75" s="262"/>
      <c r="F75" s="262"/>
      <c r="G75" s="262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125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81" t="str">
        <f>C75</f>
        <v>na novostavbách a změnách objektů pro oplocení (815 2 JKSo), objekty zvláštní pro chov živočichů (815 3 JKSO), objekty pozemní různé (815 9 JKSO)</v>
      </c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68" t="s">
        <v>114</v>
      </c>
      <c r="B76" s="169" t="s">
        <v>75</v>
      </c>
      <c r="C76" s="190" t="s">
        <v>76</v>
      </c>
      <c r="D76" s="170"/>
      <c r="E76" s="171"/>
      <c r="F76" s="172"/>
      <c r="G76" s="172">
        <f>SUMIF(AG77:AG88,"&lt;&gt;NOR",G77:G88)</f>
        <v>0</v>
      </c>
      <c r="H76" s="172"/>
      <c r="I76" s="172">
        <f>SUM(I77:I88)</f>
        <v>0</v>
      </c>
      <c r="J76" s="172"/>
      <c r="K76" s="172">
        <f>SUM(K77:K88)</f>
        <v>0</v>
      </c>
      <c r="L76" s="172"/>
      <c r="M76" s="172">
        <f>SUM(M77:M88)</f>
        <v>0</v>
      </c>
      <c r="N76" s="172"/>
      <c r="O76" s="172">
        <f>SUM(O77:O88)</f>
        <v>0</v>
      </c>
      <c r="P76" s="172"/>
      <c r="Q76" s="172">
        <f>SUM(Q77:Q88)</f>
        <v>0</v>
      </c>
      <c r="R76" s="172"/>
      <c r="S76" s="172"/>
      <c r="T76" s="173"/>
      <c r="U76" s="167"/>
      <c r="V76" s="167">
        <f>SUM(V77:V88)</f>
        <v>0.19</v>
      </c>
      <c r="W76" s="167"/>
      <c r="X76" s="167"/>
      <c r="AG76" t="s">
        <v>115</v>
      </c>
    </row>
    <row r="77" spans="1:60" ht="22.5" outlineLevel="1" x14ac:dyDescent="0.2">
      <c r="A77" s="174">
        <v>21</v>
      </c>
      <c r="B77" s="175" t="s">
        <v>201</v>
      </c>
      <c r="C77" s="191" t="s">
        <v>202</v>
      </c>
      <c r="D77" s="176" t="s">
        <v>140</v>
      </c>
      <c r="E77" s="177">
        <v>0.73199999999999998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9">
        <v>0</v>
      </c>
      <c r="O77" s="179">
        <f>ROUND(E77*N77,2)</f>
        <v>0</v>
      </c>
      <c r="P77" s="179">
        <v>0</v>
      </c>
      <c r="Q77" s="179">
        <f>ROUND(E77*P77,2)</f>
        <v>0</v>
      </c>
      <c r="R77" s="179" t="s">
        <v>203</v>
      </c>
      <c r="S77" s="179" t="s">
        <v>120</v>
      </c>
      <c r="T77" s="180" t="s">
        <v>121</v>
      </c>
      <c r="U77" s="160">
        <v>2.75E-2</v>
      </c>
      <c r="V77" s="160">
        <f>ROUND(E77*U77,2)</f>
        <v>0.02</v>
      </c>
      <c r="W77" s="160"/>
      <c r="X77" s="160" t="s">
        <v>122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123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2" t="s">
        <v>204</v>
      </c>
      <c r="D78" s="161"/>
      <c r="E78" s="162">
        <v>0.73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4">
        <v>22</v>
      </c>
      <c r="B79" s="175" t="s">
        <v>205</v>
      </c>
      <c r="C79" s="191" t="s">
        <v>206</v>
      </c>
      <c r="D79" s="176" t="s">
        <v>140</v>
      </c>
      <c r="E79" s="177">
        <v>0.73199999999999998</v>
      </c>
      <c r="F79" s="178"/>
      <c r="G79" s="179">
        <f>ROUND(E79*F79,2)</f>
        <v>0</v>
      </c>
      <c r="H79" s="178"/>
      <c r="I79" s="179">
        <f>ROUND(E79*H79,2)</f>
        <v>0</v>
      </c>
      <c r="J79" s="178"/>
      <c r="K79" s="179">
        <f>ROUND(E79*J79,2)</f>
        <v>0</v>
      </c>
      <c r="L79" s="179">
        <v>21</v>
      </c>
      <c r="M79" s="179">
        <f>G79*(1+L79/100)</f>
        <v>0</v>
      </c>
      <c r="N79" s="179">
        <v>4.0999999999999999E-4</v>
      </c>
      <c r="O79" s="179">
        <f>ROUND(E79*N79,2)</f>
        <v>0</v>
      </c>
      <c r="P79" s="179">
        <v>0</v>
      </c>
      <c r="Q79" s="179">
        <f>ROUND(E79*P79,2)</f>
        <v>0</v>
      </c>
      <c r="R79" s="179" t="s">
        <v>203</v>
      </c>
      <c r="S79" s="179" t="s">
        <v>120</v>
      </c>
      <c r="T79" s="180" t="s">
        <v>121</v>
      </c>
      <c r="U79" s="160">
        <v>0.22991</v>
      </c>
      <c r="V79" s="160">
        <f>ROUND(E79*U79,2)</f>
        <v>0.17</v>
      </c>
      <c r="W79" s="160"/>
      <c r="X79" s="160" t="s">
        <v>122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2" t="s">
        <v>207</v>
      </c>
      <c r="D80" s="161"/>
      <c r="E80" s="162">
        <v>0.73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127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4">
        <v>23</v>
      </c>
      <c r="B81" s="175" t="s">
        <v>208</v>
      </c>
      <c r="C81" s="191" t="s">
        <v>209</v>
      </c>
      <c r="D81" s="176" t="s">
        <v>197</v>
      </c>
      <c r="E81" s="177">
        <v>2.2000000000000001E-4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79">
        <v>1</v>
      </c>
      <c r="O81" s="179">
        <f>ROUND(E81*N81,2)</f>
        <v>0</v>
      </c>
      <c r="P81" s="179">
        <v>0</v>
      </c>
      <c r="Q81" s="179">
        <f>ROUND(E81*P81,2)</f>
        <v>0</v>
      </c>
      <c r="R81" s="179" t="s">
        <v>210</v>
      </c>
      <c r="S81" s="179" t="s">
        <v>120</v>
      </c>
      <c r="T81" s="180" t="s">
        <v>121</v>
      </c>
      <c r="U81" s="160">
        <v>0</v>
      </c>
      <c r="V81" s="160">
        <f>ROUND(E81*U81,2)</f>
        <v>0</v>
      </c>
      <c r="W81" s="160"/>
      <c r="X81" s="160" t="s">
        <v>211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212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2" t="s">
        <v>213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127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4">
        <v>24</v>
      </c>
      <c r="B83" s="175" t="s">
        <v>214</v>
      </c>
      <c r="C83" s="191" t="s">
        <v>215</v>
      </c>
      <c r="D83" s="176" t="s">
        <v>140</v>
      </c>
      <c r="E83" s="177">
        <v>0.84179999999999999</v>
      </c>
      <c r="F83" s="178"/>
      <c r="G83" s="179">
        <f>ROUND(E83*F83,2)</f>
        <v>0</v>
      </c>
      <c r="H83" s="178"/>
      <c r="I83" s="179">
        <f>ROUND(E83*H83,2)</f>
        <v>0</v>
      </c>
      <c r="J83" s="178"/>
      <c r="K83" s="179">
        <f>ROUND(E83*J83,2)</f>
        <v>0</v>
      </c>
      <c r="L83" s="179">
        <v>21</v>
      </c>
      <c r="M83" s="179">
        <f>G83*(1+L83/100)</f>
        <v>0</v>
      </c>
      <c r="N83" s="179">
        <v>4.7000000000000002E-3</v>
      </c>
      <c r="O83" s="179">
        <f>ROUND(E83*N83,2)</f>
        <v>0</v>
      </c>
      <c r="P83" s="179">
        <v>0</v>
      </c>
      <c r="Q83" s="179">
        <f>ROUND(E83*P83,2)</f>
        <v>0</v>
      </c>
      <c r="R83" s="179" t="s">
        <v>210</v>
      </c>
      <c r="S83" s="179" t="s">
        <v>120</v>
      </c>
      <c r="T83" s="180" t="s">
        <v>121</v>
      </c>
      <c r="U83" s="160">
        <v>0</v>
      </c>
      <c r="V83" s="160">
        <f>ROUND(E83*U83,2)</f>
        <v>0</v>
      </c>
      <c r="W83" s="160"/>
      <c r="X83" s="160" t="s">
        <v>211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212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2" t="s">
        <v>204</v>
      </c>
      <c r="D84" s="161"/>
      <c r="E84" s="162">
        <v>0.73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127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3" t="s">
        <v>216</v>
      </c>
      <c r="D85" s="163"/>
      <c r="E85" s="164">
        <v>0.11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127</v>
      </c>
      <c r="AH85" s="151">
        <v>4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4" t="s">
        <v>217</v>
      </c>
      <c r="D86" s="165"/>
      <c r="E86" s="166">
        <v>0.84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127</v>
      </c>
      <c r="AH86" s="151">
        <v>1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74">
        <v>25</v>
      </c>
      <c r="B87" s="175" t="s">
        <v>218</v>
      </c>
      <c r="C87" s="191" t="s">
        <v>219</v>
      </c>
      <c r="D87" s="176" t="s">
        <v>0</v>
      </c>
      <c r="E87" s="177">
        <v>1.7789999999999999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9">
        <v>0</v>
      </c>
      <c r="O87" s="179">
        <f>ROUND(E87*N87,2)</f>
        <v>0</v>
      </c>
      <c r="P87" s="179">
        <v>0</v>
      </c>
      <c r="Q87" s="179">
        <f>ROUND(E87*P87,2)</f>
        <v>0</v>
      </c>
      <c r="R87" s="179" t="s">
        <v>203</v>
      </c>
      <c r="S87" s="179" t="s">
        <v>120</v>
      </c>
      <c r="T87" s="180" t="s">
        <v>121</v>
      </c>
      <c r="U87" s="160">
        <v>0</v>
      </c>
      <c r="V87" s="160">
        <f>ROUND(E87*U87,2)</f>
        <v>0</v>
      </c>
      <c r="W87" s="160"/>
      <c r="X87" s="160" t="s">
        <v>122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220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61" t="s">
        <v>221</v>
      </c>
      <c r="D88" s="262"/>
      <c r="E88" s="262"/>
      <c r="F88" s="262"/>
      <c r="G88" s="262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125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8" t="s">
        <v>114</v>
      </c>
      <c r="B89" s="169" t="s">
        <v>77</v>
      </c>
      <c r="C89" s="190" t="s">
        <v>78</v>
      </c>
      <c r="D89" s="170"/>
      <c r="E89" s="171"/>
      <c r="F89" s="172"/>
      <c r="G89" s="172">
        <f>SUMIF(AG90:AG128,"&lt;&gt;NOR",G90:G128)</f>
        <v>0</v>
      </c>
      <c r="H89" s="172"/>
      <c r="I89" s="172">
        <f>SUM(I90:I128)</f>
        <v>0</v>
      </c>
      <c r="J89" s="172"/>
      <c r="K89" s="172">
        <f>SUM(K90:K128)</f>
        <v>0</v>
      </c>
      <c r="L89" s="172"/>
      <c r="M89" s="172">
        <f>SUM(M90:M128)</f>
        <v>0</v>
      </c>
      <c r="N89" s="172"/>
      <c r="O89" s="172">
        <f>SUM(O90:O128)</f>
        <v>0.01</v>
      </c>
      <c r="P89" s="172"/>
      <c r="Q89" s="172">
        <f>SUM(Q90:Q128)</f>
        <v>0</v>
      </c>
      <c r="R89" s="172"/>
      <c r="S89" s="172"/>
      <c r="T89" s="173"/>
      <c r="U89" s="167"/>
      <c r="V89" s="167">
        <f>SUM(V90:V128)</f>
        <v>0</v>
      </c>
      <c r="W89" s="167"/>
      <c r="X89" s="167"/>
      <c r="AG89" t="s">
        <v>115</v>
      </c>
    </row>
    <row r="90" spans="1:60" outlineLevel="1" x14ac:dyDescent="0.2">
      <c r="A90" s="174">
        <v>26</v>
      </c>
      <c r="B90" s="175" t="s">
        <v>222</v>
      </c>
      <c r="C90" s="191" t="s">
        <v>223</v>
      </c>
      <c r="D90" s="176" t="s">
        <v>224</v>
      </c>
      <c r="E90" s="177">
        <v>39.884</v>
      </c>
      <c r="F90" s="178"/>
      <c r="G90" s="179">
        <f>ROUND(E90*F90,2)</f>
        <v>0</v>
      </c>
      <c r="H90" s="178"/>
      <c r="I90" s="179">
        <f>ROUND(E90*H90,2)</f>
        <v>0</v>
      </c>
      <c r="J90" s="178"/>
      <c r="K90" s="179">
        <f>ROUND(E90*J90,2)</f>
        <v>0</v>
      </c>
      <c r="L90" s="179">
        <v>21</v>
      </c>
      <c r="M90" s="179">
        <f>G90*(1+L90/100)</f>
        <v>0</v>
      </c>
      <c r="N90" s="179">
        <v>1.6000000000000001E-4</v>
      </c>
      <c r="O90" s="179">
        <f>ROUND(E90*N90,2)</f>
        <v>0.01</v>
      </c>
      <c r="P90" s="179">
        <v>0</v>
      </c>
      <c r="Q90" s="179">
        <f>ROUND(E90*P90,2)</f>
        <v>0</v>
      </c>
      <c r="R90" s="179"/>
      <c r="S90" s="179" t="s">
        <v>190</v>
      </c>
      <c r="T90" s="180" t="s">
        <v>121</v>
      </c>
      <c r="U90" s="160">
        <v>0</v>
      </c>
      <c r="V90" s="160">
        <f>ROUND(E90*U90,2)</f>
        <v>0</v>
      </c>
      <c r="W90" s="160"/>
      <c r="X90" s="160" t="s">
        <v>122</v>
      </c>
      <c r="Y90" s="151"/>
      <c r="Z90" s="151"/>
      <c r="AA90" s="151"/>
      <c r="AB90" s="151"/>
      <c r="AC90" s="151"/>
      <c r="AD90" s="151"/>
      <c r="AE90" s="151"/>
      <c r="AF90" s="151"/>
      <c r="AG90" s="151" t="s">
        <v>123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2" t="s">
        <v>225</v>
      </c>
      <c r="D91" s="161"/>
      <c r="E91" s="162">
        <v>39.880000000000003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127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2" t="s">
        <v>170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127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4">
        <v>27</v>
      </c>
      <c r="B93" s="175" t="s">
        <v>226</v>
      </c>
      <c r="C93" s="191" t="s">
        <v>227</v>
      </c>
      <c r="D93" s="176" t="s">
        <v>228</v>
      </c>
      <c r="E93" s="177">
        <v>4.4880000000000003E-2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9">
        <v>1.0699999999999999E-2</v>
      </c>
      <c r="O93" s="179">
        <f>ROUND(E93*N93,2)</f>
        <v>0</v>
      </c>
      <c r="P93" s="179">
        <v>0</v>
      </c>
      <c r="Q93" s="179">
        <f>ROUND(E93*P93,2)</f>
        <v>0</v>
      </c>
      <c r="R93" s="179" t="s">
        <v>210</v>
      </c>
      <c r="S93" s="179" t="s">
        <v>120</v>
      </c>
      <c r="T93" s="180" t="s">
        <v>121</v>
      </c>
      <c r="U93" s="160">
        <v>0</v>
      </c>
      <c r="V93" s="160">
        <f>ROUND(E93*U93,2)</f>
        <v>0</v>
      </c>
      <c r="W93" s="160"/>
      <c r="X93" s="160" t="s">
        <v>211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212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2" t="s">
        <v>229</v>
      </c>
      <c r="D94" s="161"/>
      <c r="E94" s="162">
        <v>0.04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127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3" t="s">
        <v>230</v>
      </c>
      <c r="D95" s="163"/>
      <c r="E95" s="164"/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127</v>
      </c>
      <c r="AH95" s="151">
        <v>4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4" t="s">
        <v>217</v>
      </c>
      <c r="D96" s="165"/>
      <c r="E96" s="166">
        <v>0.04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127</v>
      </c>
      <c r="AH96" s="151">
        <v>1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74">
        <v>28</v>
      </c>
      <c r="B97" s="175" t="s">
        <v>231</v>
      </c>
      <c r="C97" s="191" t="s">
        <v>232</v>
      </c>
      <c r="D97" s="176" t="s">
        <v>228</v>
      </c>
      <c r="E97" s="177">
        <v>8.9760000000000006E-2</v>
      </c>
      <c r="F97" s="178"/>
      <c r="G97" s="179">
        <f>ROUND(E97*F97,2)</f>
        <v>0</v>
      </c>
      <c r="H97" s="178"/>
      <c r="I97" s="179">
        <f>ROUND(E97*H97,2)</f>
        <v>0</v>
      </c>
      <c r="J97" s="178"/>
      <c r="K97" s="179">
        <f>ROUND(E97*J97,2)</f>
        <v>0</v>
      </c>
      <c r="L97" s="179">
        <v>21</v>
      </c>
      <c r="M97" s="179">
        <f>G97*(1+L97/100)</f>
        <v>0</v>
      </c>
      <c r="N97" s="179">
        <v>1.2500000000000001E-2</v>
      </c>
      <c r="O97" s="179">
        <f>ROUND(E97*N97,2)</f>
        <v>0</v>
      </c>
      <c r="P97" s="179">
        <v>0</v>
      </c>
      <c r="Q97" s="179">
        <f>ROUND(E97*P97,2)</f>
        <v>0</v>
      </c>
      <c r="R97" s="179" t="s">
        <v>210</v>
      </c>
      <c r="S97" s="179" t="s">
        <v>120</v>
      </c>
      <c r="T97" s="180" t="s">
        <v>121</v>
      </c>
      <c r="U97" s="160">
        <v>0</v>
      </c>
      <c r="V97" s="160">
        <f>ROUND(E97*U97,2)</f>
        <v>0</v>
      </c>
      <c r="W97" s="160"/>
      <c r="X97" s="160" t="s">
        <v>211</v>
      </c>
      <c r="Y97" s="151"/>
      <c r="Z97" s="151"/>
      <c r="AA97" s="151"/>
      <c r="AB97" s="151"/>
      <c r="AC97" s="151"/>
      <c r="AD97" s="151"/>
      <c r="AE97" s="151"/>
      <c r="AF97" s="151"/>
      <c r="AG97" s="151" t="s">
        <v>212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2" t="s">
        <v>233</v>
      </c>
      <c r="D98" s="161"/>
      <c r="E98" s="162">
        <v>0.09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127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3" t="s">
        <v>230</v>
      </c>
      <c r="D99" s="163"/>
      <c r="E99" s="164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127</v>
      </c>
      <c r="AH99" s="151">
        <v>4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3" t="s">
        <v>234</v>
      </c>
      <c r="D100" s="163"/>
      <c r="E100" s="164"/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127</v>
      </c>
      <c r="AH100" s="151">
        <v>4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29</v>
      </c>
      <c r="B101" s="175" t="s">
        <v>235</v>
      </c>
      <c r="C101" s="191" t="s">
        <v>236</v>
      </c>
      <c r="D101" s="176" t="s">
        <v>228</v>
      </c>
      <c r="E101" s="177">
        <v>0.13464000000000001</v>
      </c>
      <c r="F101" s="178"/>
      <c r="G101" s="179">
        <f>ROUND(E101*F101,2)</f>
        <v>0</v>
      </c>
      <c r="H101" s="178"/>
      <c r="I101" s="179">
        <f>ROUND(E101*H101,2)</f>
        <v>0</v>
      </c>
      <c r="J101" s="178"/>
      <c r="K101" s="179">
        <f>ROUND(E101*J101,2)</f>
        <v>0</v>
      </c>
      <c r="L101" s="179">
        <v>21</v>
      </c>
      <c r="M101" s="179">
        <f>G101*(1+L101/100)</f>
        <v>0</v>
      </c>
      <c r="N101" s="179">
        <v>0.01</v>
      </c>
      <c r="O101" s="179">
        <f>ROUND(E101*N101,2)</f>
        <v>0</v>
      </c>
      <c r="P101" s="179">
        <v>0</v>
      </c>
      <c r="Q101" s="179">
        <f>ROUND(E101*P101,2)</f>
        <v>0</v>
      </c>
      <c r="R101" s="179" t="s">
        <v>210</v>
      </c>
      <c r="S101" s="179" t="s">
        <v>120</v>
      </c>
      <c r="T101" s="180" t="s">
        <v>121</v>
      </c>
      <c r="U101" s="160">
        <v>0</v>
      </c>
      <c r="V101" s="160">
        <f>ROUND(E101*U101,2)</f>
        <v>0</v>
      </c>
      <c r="W101" s="160"/>
      <c r="X101" s="160" t="s">
        <v>211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212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92" t="s">
        <v>229</v>
      </c>
      <c r="D102" s="161"/>
      <c r="E102" s="162">
        <v>0.04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127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233</v>
      </c>
      <c r="D103" s="161"/>
      <c r="E103" s="162">
        <v>0.09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3" t="s">
        <v>230</v>
      </c>
      <c r="D104" s="163"/>
      <c r="E104" s="164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127</v>
      </c>
      <c r="AH104" s="151">
        <v>4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4" t="s">
        <v>217</v>
      </c>
      <c r="D105" s="165"/>
      <c r="E105" s="166">
        <v>0.13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127</v>
      </c>
      <c r="AH105" s="151">
        <v>1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74">
        <v>30</v>
      </c>
      <c r="B106" s="175" t="s">
        <v>237</v>
      </c>
      <c r="C106" s="191" t="s">
        <v>238</v>
      </c>
      <c r="D106" s="176" t="s">
        <v>169</v>
      </c>
      <c r="E106" s="177">
        <v>134.63999999999999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9">
        <v>0</v>
      </c>
      <c r="O106" s="179">
        <f>ROUND(E106*N106,2)</f>
        <v>0</v>
      </c>
      <c r="P106" s="179">
        <v>0</v>
      </c>
      <c r="Q106" s="179">
        <f>ROUND(E106*P106,2)</f>
        <v>0</v>
      </c>
      <c r="R106" s="179" t="s">
        <v>210</v>
      </c>
      <c r="S106" s="179" t="s">
        <v>120</v>
      </c>
      <c r="T106" s="180" t="s">
        <v>121</v>
      </c>
      <c r="U106" s="160">
        <v>0</v>
      </c>
      <c r="V106" s="160">
        <f>ROUND(E106*U106,2)</f>
        <v>0</v>
      </c>
      <c r="W106" s="160"/>
      <c r="X106" s="160" t="s">
        <v>211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212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239</v>
      </c>
      <c r="D107" s="161"/>
      <c r="E107" s="162">
        <v>44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2" t="s">
        <v>240</v>
      </c>
      <c r="D108" s="161"/>
      <c r="E108" s="162">
        <v>88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127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3" t="s">
        <v>230</v>
      </c>
      <c r="D109" s="163"/>
      <c r="E109" s="164">
        <v>2.64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127</v>
      </c>
      <c r="AH109" s="151">
        <v>4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4" t="s">
        <v>217</v>
      </c>
      <c r="D110" s="165"/>
      <c r="E110" s="166">
        <v>134.63999999999999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127</v>
      </c>
      <c r="AH110" s="151">
        <v>1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4">
        <v>31</v>
      </c>
      <c r="B111" s="175" t="s">
        <v>241</v>
      </c>
      <c r="C111" s="191" t="s">
        <v>242</v>
      </c>
      <c r="D111" s="176" t="s">
        <v>169</v>
      </c>
      <c r="E111" s="177">
        <v>1009.8</v>
      </c>
      <c r="F111" s="178"/>
      <c r="G111" s="179">
        <f>ROUND(E111*F111,2)</f>
        <v>0</v>
      </c>
      <c r="H111" s="178"/>
      <c r="I111" s="179">
        <f>ROUND(E111*H111,2)</f>
        <v>0</v>
      </c>
      <c r="J111" s="178"/>
      <c r="K111" s="179">
        <f>ROUND(E111*J111,2)</f>
        <v>0</v>
      </c>
      <c r="L111" s="179">
        <v>21</v>
      </c>
      <c r="M111" s="179">
        <f>G111*(1+L111/100)</f>
        <v>0</v>
      </c>
      <c r="N111" s="179">
        <v>0</v>
      </c>
      <c r="O111" s="179">
        <f>ROUND(E111*N111,2)</f>
        <v>0</v>
      </c>
      <c r="P111" s="179">
        <v>0</v>
      </c>
      <c r="Q111" s="179">
        <f>ROUND(E111*P111,2)</f>
        <v>0</v>
      </c>
      <c r="R111" s="179" t="s">
        <v>210</v>
      </c>
      <c r="S111" s="179" t="s">
        <v>120</v>
      </c>
      <c r="T111" s="180" t="s">
        <v>121</v>
      </c>
      <c r="U111" s="160">
        <v>0</v>
      </c>
      <c r="V111" s="160">
        <f>ROUND(E111*U111,2)</f>
        <v>0</v>
      </c>
      <c r="W111" s="160"/>
      <c r="X111" s="160" t="s">
        <v>211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212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2" t="s">
        <v>243</v>
      </c>
      <c r="D112" s="161"/>
      <c r="E112" s="162">
        <v>990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127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3" t="s">
        <v>230</v>
      </c>
      <c r="D113" s="163"/>
      <c r="E113" s="164">
        <v>19.8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127</v>
      </c>
      <c r="AH113" s="151">
        <v>4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4" t="s">
        <v>217</v>
      </c>
      <c r="D114" s="165"/>
      <c r="E114" s="166">
        <v>1009.8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127</v>
      </c>
      <c r="AH114" s="151">
        <v>1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4">
        <v>32</v>
      </c>
      <c r="B115" s="175" t="s">
        <v>244</v>
      </c>
      <c r="C115" s="191" t="s">
        <v>245</v>
      </c>
      <c r="D115" s="176" t="s">
        <v>246</v>
      </c>
      <c r="E115" s="177">
        <v>25.96</v>
      </c>
      <c r="F115" s="178"/>
      <c r="G115" s="179">
        <f>ROUND(E115*F115,2)</f>
        <v>0</v>
      </c>
      <c r="H115" s="178"/>
      <c r="I115" s="179">
        <f>ROUND(E115*H115,2)</f>
        <v>0</v>
      </c>
      <c r="J115" s="178"/>
      <c r="K115" s="179">
        <f>ROUND(E115*J115,2)</f>
        <v>0</v>
      </c>
      <c r="L115" s="179">
        <v>21</v>
      </c>
      <c r="M115" s="179">
        <f>G115*(1+L115/100)</f>
        <v>0</v>
      </c>
      <c r="N115" s="179">
        <v>0</v>
      </c>
      <c r="O115" s="179">
        <f>ROUND(E115*N115,2)</f>
        <v>0</v>
      </c>
      <c r="P115" s="179">
        <v>0</v>
      </c>
      <c r="Q115" s="179">
        <f>ROUND(E115*P115,2)</f>
        <v>0</v>
      </c>
      <c r="R115" s="179"/>
      <c r="S115" s="179" t="s">
        <v>190</v>
      </c>
      <c r="T115" s="180" t="s">
        <v>121</v>
      </c>
      <c r="U115" s="160">
        <v>0</v>
      </c>
      <c r="V115" s="160">
        <f>ROUND(E115*U115,2)</f>
        <v>0</v>
      </c>
      <c r="W115" s="160"/>
      <c r="X115" s="160" t="s">
        <v>211</v>
      </c>
      <c r="Y115" s="151"/>
      <c r="Z115" s="151"/>
      <c r="AA115" s="151"/>
      <c r="AB115" s="151"/>
      <c r="AC115" s="151"/>
      <c r="AD115" s="151"/>
      <c r="AE115" s="151"/>
      <c r="AF115" s="151"/>
      <c r="AG115" s="151" t="s">
        <v>212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2" t="s">
        <v>247</v>
      </c>
      <c r="D116" s="161"/>
      <c r="E116" s="162">
        <v>23.6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127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3" t="s">
        <v>248</v>
      </c>
      <c r="D117" s="163"/>
      <c r="E117" s="164">
        <v>2.36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127</v>
      </c>
      <c r="AH117" s="151">
        <v>4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3" t="s">
        <v>234</v>
      </c>
      <c r="D118" s="163"/>
      <c r="E118" s="164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127</v>
      </c>
      <c r="AH118" s="151">
        <v>4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4">
        <v>33</v>
      </c>
      <c r="B119" s="175" t="s">
        <v>249</v>
      </c>
      <c r="C119" s="191" t="s">
        <v>250</v>
      </c>
      <c r="D119" s="176" t="s">
        <v>246</v>
      </c>
      <c r="E119" s="177">
        <v>51.92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0</v>
      </c>
      <c r="O119" s="179">
        <f>ROUND(E119*N119,2)</f>
        <v>0</v>
      </c>
      <c r="P119" s="179">
        <v>0</v>
      </c>
      <c r="Q119" s="179">
        <f>ROUND(E119*P119,2)</f>
        <v>0</v>
      </c>
      <c r="R119" s="179"/>
      <c r="S119" s="179" t="s">
        <v>190</v>
      </c>
      <c r="T119" s="180" t="s">
        <v>121</v>
      </c>
      <c r="U119" s="160">
        <v>0</v>
      </c>
      <c r="V119" s="160">
        <f>ROUND(E119*U119,2)</f>
        <v>0</v>
      </c>
      <c r="W119" s="160"/>
      <c r="X119" s="160" t="s">
        <v>211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212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2" t="s">
        <v>251</v>
      </c>
      <c r="D120" s="161"/>
      <c r="E120" s="162">
        <v>47.2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3" t="s">
        <v>248</v>
      </c>
      <c r="D121" s="163"/>
      <c r="E121" s="164">
        <v>4.72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127</v>
      </c>
      <c r="AH121" s="151">
        <v>4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3" t="s">
        <v>234</v>
      </c>
      <c r="D122" s="163"/>
      <c r="E122" s="164"/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127</v>
      </c>
      <c r="AH122" s="151">
        <v>4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34</v>
      </c>
      <c r="B123" s="175" t="s">
        <v>252</v>
      </c>
      <c r="C123" s="191" t="s">
        <v>253</v>
      </c>
      <c r="D123" s="176" t="s">
        <v>246</v>
      </c>
      <c r="E123" s="177">
        <v>290.00400000000002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0</v>
      </c>
      <c r="O123" s="179">
        <f>ROUND(E123*N123,2)</f>
        <v>0</v>
      </c>
      <c r="P123" s="179">
        <v>0</v>
      </c>
      <c r="Q123" s="179">
        <f>ROUND(E123*P123,2)</f>
        <v>0</v>
      </c>
      <c r="R123" s="179"/>
      <c r="S123" s="179" t="s">
        <v>190</v>
      </c>
      <c r="T123" s="180" t="s">
        <v>121</v>
      </c>
      <c r="U123" s="160">
        <v>0</v>
      </c>
      <c r="V123" s="160">
        <f>ROUND(E123*U123,2)</f>
        <v>0</v>
      </c>
      <c r="W123" s="160"/>
      <c r="X123" s="160" t="s">
        <v>211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212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2" t="s">
        <v>254</v>
      </c>
      <c r="D124" s="161"/>
      <c r="E124" s="162">
        <v>278.85000000000002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127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3" t="s">
        <v>255</v>
      </c>
      <c r="D125" s="163"/>
      <c r="E125" s="164">
        <v>11.15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127</v>
      </c>
      <c r="AH125" s="151">
        <v>4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4" t="s">
        <v>217</v>
      </c>
      <c r="D126" s="165"/>
      <c r="E126" s="166">
        <v>290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127</v>
      </c>
      <c r="AH126" s="151">
        <v>1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4">
        <v>35</v>
      </c>
      <c r="B127" s="175" t="s">
        <v>256</v>
      </c>
      <c r="C127" s="191" t="s">
        <v>257</v>
      </c>
      <c r="D127" s="176" t="s">
        <v>0</v>
      </c>
      <c r="E127" s="177">
        <v>183.60839999999999</v>
      </c>
      <c r="F127" s="178"/>
      <c r="G127" s="179">
        <f>ROUND(E127*F127,2)</f>
        <v>0</v>
      </c>
      <c r="H127" s="178"/>
      <c r="I127" s="179">
        <f>ROUND(E127*H127,2)</f>
        <v>0</v>
      </c>
      <c r="J127" s="178"/>
      <c r="K127" s="179">
        <f>ROUND(E127*J127,2)</f>
        <v>0</v>
      </c>
      <c r="L127" s="179">
        <v>21</v>
      </c>
      <c r="M127" s="179">
        <f>G127*(1+L127/100)</f>
        <v>0</v>
      </c>
      <c r="N127" s="179">
        <v>0</v>
      </c>
      <c r="O127" s="179">
        <f>ROUND(E127*N127,2)</f>
        <v>0</v>
      </c>
      <c r="P127" s="179">
        <v>0</v>
      </c>
      <c r="Q127" s="179">
        <f>ROUND(E127*P127,2)</f>
        <v>0</v>
      </c>
      <c r="R127" s="179" t="s">
        <v>258</v>
      </c>
      <c r="S127" s="179" t="s">
        <v>120</v>
      </c>
      <c r="T127" s="180" t="s">
        <v>121</v>
      </c>
      <c r="U127" s="160">
        <v>0</v>
      </c>
      <c r="V127" s="160">
        <f>ROUND(E127*U127,2)</f>
        <v>0</v>
      </c>
      <c r="W127" s="160"/>
      <c r="X127" s="160" t="s">
        <v>122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220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261" t="s">
        <v>259</v>
      </c>
      <c r="D128" s="262"/>
      <c r="E128" s="262"/>
      <c r="F128" s="262"/>
      <c r="G128" s="262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125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8" t="s">
        <v>114</v>
      </c>
      <c r="B129" s="169" t="s">
        <v>79</v>
      </c>
      <c r="C129" s="190" t="s">
        <v>80</v>
      </c>
      <c r="D129" s="170"/>
      <c r="E129" s="171"/>
      <c r="F129" s="172"/>
      <c r="G129" s="172">
        <f>SUMIF(AG130:AG160,"&lt;&gt;NOR",G130:G160)</f>
        <v>0</v>
      </c>
      <c r="H129" s="172"/>
      <c r="I129" s="172">
        <f>SUM(I130:I160)</f>
        <v>0</v>
      </c>
      <c r="J129" s="172"/>
      <c r="K129" s="172">
        <f>SUM(K130:K160)</f>
        <v>0</v>
      </c>
      <c r="L129" s="172"/>
      <c r="M129" s="172">
        <f>SUM(M130:M160)</f>
        <v>0</v>
      </c>
      <c r="N129" s="172"/>
      <c r="O129" s="172">
        <f>SUM(O130:O160)</f>
        <v>0.03</v>
      </c>
      <c r="P129" s="172"/>
      <c r="Q129" s="172">
        <f>SUM(Q130:Q160)</f>
        <v>0.23</v>
      </c>
      <c r="R129" s="172"/>
      <c r="S129" s="172"/>
      <c r="T129" s="173"/>
      <c r="U129" s="167"/>
      <c r="V129" s="167">
        <f>SUM(V130:V160)</f>
        <v>18.989999999999998</v>
      </c>
      <c r="W129" s="167"/>
      <c r="X129" s="167"/>
      <c r="AG129" t="s">
        <v>115</v>
      </c>
    </row>
    <row r="130" spans="1:60" outlineLevel="1" x14ac:dyDescent="0.2">
      <c r="A130" s="174">
        <v>36</v>
      </c>
      <c r="B130" s="175" t="s">
        <v>260</v>
      </c>
      <c r="C130" s="191" t="s">
        <v>261</v>
      </c>
      <c r="D130" s="176" t="s">
        <v>151</v>
      </c>
      <c r="E130" s="177">
        <v>23.6</v>
      </c>
      <c r="F130" s="178"/>
      <c r="G130" s="179">
        <f>ROUND(E130*F130,2)</f>
        <v>0</v>
      </c>
      <c r="H130" s="178"/>
      <c r="I130" s="179">
        <f>ROUND(E130*H130,2)</f>
        <v>0</v>
      </c>
      <c r="J130" s="178"/>
      <c r="K130" s="179">
        <f>ROUND(E130*J130,2)</f>
        <v>0</v>
      </c>
      <c r="L130" s="179">
        <v>21</v>
      </c>
      <c r="M130" s="179">
        <f>G130*(1+L130/100)</f>
        <v>0</v>
      </c>
      <c r="N130" s="179">
        <v>0</v>
      </c>
      <c r="O130" s="179">
        <f>ROUND(E130*N130,2)</f>
        <v>0</v>
      </c>
      <c r="P130" s="179">
        <v>9.2499999999999995E-3</v>
      </c>
      <c r="Q130" s="179">
        <f>ROUND(E130*P130,2)</f>
        <v>0.22</v>
      </c>
      <c r="R130" s="179" t="s">
        <v>262</v>
      </c>
      <c r="S130" s="179" t="s">
        <v>120</v>
      </c>
      <c r="T130" s="180" t="s">
        <v>121</v>
      </c>
      <c r="U130" s="160">
        <v>0.28699999999999998</v>
      </c>
      <c r="V130" s="160">
        <f>ROUND(E130*U130,2)</f>
        <v>6.77</v>
      </c>
      <c r="W130" s="160"/>
      <c r="X130" s="160" t="s">
        <v>122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123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2" t="s">
        <v>263</v>
      </c>
      <c r="D131" s="161"/>
      <c r="E131" s="162">
        <v>23.6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74">
        <v>37</v>
      </c>
      <c r="B132" s="175" t="s">
        <v>264</v>
      </c>
      <c r="C132" s="191" t="s">
        <v>265</v>
      </c>
      <c r="D132" s="176" t="s">
        <v>266</v>
      </c>
      <c r="E132" s="177">
        <v>27.333500000000001</v>
      </c>
      <c r="F132" s="178"/>
      <c r="G132" s="179">
        <f>ROUND(E132*F132,2)</f>
        <v>0</v>
      </c>
      <c r="H132" s="178"/>
      <c r="I132" s="179">
        <f>ROUND(E132*H132,2)</f>
        <v>0</v>
      </c>
      <c r="J132" s="178"/>
      <c r="K132" s="179">
        <f>ROUND(E132*J132,2)</f>
        <v>0</v>
      </c>
      <c r="L132" s="179">
        <v>21</v>
      </c>
      <c r="M132" s="179">
        <f>G132*(1+L132/100)</f>
        <v>0</v>
      </c>
      <c r="N132" s="179">
        <v>6.0000000000000002E-5</v>
      </c>
      <c r="O132" s="179">
        <f>ROUND(E132*N132,2)</f>
        <v>0</v>
      </c>
      <c r="P132" s="179">
        <v>0</v>
      </c>
      <c r="Q132" s="179">
        <f>ROUND(E132*P132,2)</f>
        <v>0</v>
      </c>
      <c r="R132" s="179" t="s">
        <v>262</v>
      </c>
      <c r="S132" s="179" t="s">
        <v>120</v>
      </c>
      <c r="T132" s="180" t="s">
        <v>121</v>
      </c>
      <c r="U132" s="160">
        <v>0.42599999999999999</v>
      </c>
      <c r="V132" s="160">
        <f>ROUND(E132*U132,2)</f>
        <v>11.64</v>
      </c>
      <c r="W132" s="160"/>
      <c r="X132" s="160" t="s">
        <v>122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123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2" t="s">
        <v>267</v>
      </c>
      <c r="D133" s="161"/>
      <c r="E133" s="162">
        <v>5.76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127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2" t="s">
        <v>268</v>
      </c>
      <c r="D134" s="161"/>
      <c r="E134" s="162">
        <v>12.67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127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2" t="s">
        <v>269</v>
      </c>
      <c r="D135" s="161"/>
      <c r="E135" s="162">
        <v>2.2999999999999998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127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2" t="s">
        <v>270</v>
      </c>
      <c r="D136" s="161"/>
      <c r="E136" s="162">
        <v>6.6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22.5" outlineLevel="1" x14ac:dyDescent="0.2">
      <c r="A137" s="174">
        <v>38</v>
      </c>
      <c r="B137" s="175" t="s">
        <v>271</v>
      </c>
      <c r="C137" s="191" t="s">
        <v>272</v>
      </c>
      <c r="D137" s="176" t="s">
        <v>266</v>
      </c>
      <c r="E137" s="177">
        <v>5.984</v>
      </c>
      <c r="F137" s="178"/>
      <c r="G137" s="179">
        <f>ROUND(E137*F137,2)</f>
        <v>0</v>
      </c>
      <c r="H137" s="178"/>
      <c r="I137" s="179">
        <f>ROUND(E137*H137,2)</f>
        <v>0</v>
      </c>
      <c r="J137" s="178"/>
      <c r="K137" s="179">
        <f>ROUND(E137*J137,2)</f>
        <v>0</v>
      </c>
      <c r="L137" s="179">
        <v>21</v>
      </c>
      <c r="M137" s="179">
        <f>G137*(1+L137/100)</f>
        <v>0</v>
      </c>
      <c r="N137" s="179">
        <v>6.0000000000000002E-5</v>
      </c>
      <c r="O137" s="179">
        <f>ROUND(E137*N137,2)</f>
        <v>0</v>
      </c>
      <c r="P137" s="179">
        <v>1E-3</v>
      </c>
      <c r="Q137" s="179">
        <f>ROUND(E137*P137,2)</f>
        <v>0.01</v>
      </c>
      <c r="R137" s="179" t="s">
        <v>262</v>
      </c>
      <c r="S137" s="179" t="s">
        <v>120</v>
      </c>
      <c r="T137" s="180" t="s">
        <v>121</v>
      </c>
      <c r="U137" s="160">
        <v>9.7000000000000003E-2</v>
      </c>
      <c r="V137" s="160">
        <f>ROUND(E137*U137,2)</f>
        <v>0.57999999999999996</v>
      </c>
      <c r="W137" s="160"/>
      <c r="X137" s="160" t="s">
        <v>122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123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2" t="s">
        <v>170</v>
      </c>
      <c r="D138" s="161"/>
      <c r="E138" s="162"/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2" t="s">
        <v>273</v>
      </c>
      <c r="D139" s="161"/>
      <c r="E139" s="162">
        <v>5.98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127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4">
        <v>39</v>
      </c>
      <c r="B140" s="175" t="s">
        <v>274</v>
      </c>
      <c r="C140" s="191" t="s">
        <v>275</v>
      </c>
      <c r="D140" s="176" t="s">
        <v>197</v>
      </c>
      <c r="E140" s="177">
        <v>1.9910000000000001E-2</v>
      </c>
      <c r="F140" s="178"/>
      <c r="G140" s="179">
        <f>ROUND(E140*F140,2)</f>
        <v>0</v>
      </c>
      <c r="H140" s="178"/>
      <c r="I140" s="179">
        <f>ROUND(E140*H140,2)</f>
        <v>0</v>
      </c>
      <c r="J140" s="178"/>
      <c r="K140" s="179">
        <f>ROUND(E140*J140,2)</f>
        <v>0</v>
      </c>
      <c r="L140" s="179">
        <v>21</v>
      </c>
      <c r="M140" s="179">
        <f>G140*(1+L140/100)</f>
        <v>0</v>
      </c>
      <c r="N140" s="179">
        <v>1</v>
      </c>
      <c r="O140" s="179">
        <f>ROUND(E140*N140,2)</f>
        <v>0.02</v>
      </c>
      <c r="P140" s="179">
        <v>0</v>
      </c>
      <c r="Q140" s="179">
        <f>ROUND(E140*P140,2)</f>
        <v>0</v>
      </c>
      <c r="R140" s="179" t="s">
        <v>210</v>
      </c>
      <c r="S140" s="179" t="s">
        <v>120</v>
      </c>
      <c r="T140" s="180" t="s">
        <v>121</v>
      </c>
      <c r="U140" s="160">
        <v>0</v>
      </c>
      <c r="V140" s="160">
        <f>ROUND(E140*U140,2)</f>
        <v>0</v>
      </c>
      <c r="W140" s="160"/>
      <c r="X140" s="160" t="s">
        <v>211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212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2" t="s">
        <v>276</v>
      </c>
      <c r="D141" s="161"/>
      <c r="E141" s="162">
        <v>0.01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127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2" t="s">
        <v>277</v>
      </c>
      <c r="D142" s="161"/>
      <c r="E142" s="162">
        <v>0.01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127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4" t="s">
        <v>217</v>
      </c>
      <c r="D143" s="165"/>
      <c r="E143" s="166">
        <v>0.02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127</v>
      </c>
      <c r="AH143" s="151">
        <v>1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3" t="s">
        <v>278</v>
      </c>
      <c r="D144" s="163"/>
      <c r="E144" s="164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127</v>
      </c>
      <c r="AH144" s="151">
        <v>4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4" t="s">
        <v>217</v>
      </c>
      <c r="D145" s="165"/>
      <c r="E145" s="166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127</v>
      </c>
      <c r="AH145" s="151">
        <v>1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4">
        <v>40</v>
      </c>
      <c r="B146" s="175" t="s">
        <v>279</v>
      </c>
      <c r="C146" s="191" t="s">
        <v>280</v>
      </c>
      <c r="D146" s="176" t="s">
        <v>197</v>
      </c>
      <c r="E146" s="177">
        <v>2.49E-3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1</v>
      </c>
      <c r="O146" s="179">
        <f>ROUND(E146*N146,2)</f>
        <v>0</v>
      </c>
      <c r="P146" s="179">
        <v>0</v>
      </c>
      <c r="Q146" s="179">
        <f>ROUND(E146*P146,2)</f>
        <v>0</v>
      </c>
      <c r="R146" s="179" t="s">
        <v>210</v>
      </c>
      <c r="S146" s="179" t="s">
        <v>120</v>
      </c>
      <c r="T146" s="180" t="s">
        <v>121</v>
      </c>
      <c r="U146" s="160">
        <v>0</v>
      </c>
      <c r="V146" s="160">
        <f>ROUND(E146*U146,2)</f>
        <v>0</v>
      </c>
      <c r="W146" s="160"/>
      <c r="X146" s="160" t="s">
        <v>211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212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2" t="s">
        <v>281</v>
      </c>
      <c r="D147" s="161"/>
      <c r="E147" s="162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3" t="s">
        <v>278</v>
      </c>
      <c r="D148" s="163"/>
      <c r="E148" s="164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127</v>
      </c>
      <c r="AH148" s="151">
        <v>4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4" t="s">
        <v>217</v>
      </c>
      <c r="D149" s="165"/>
      <c r="E149" s="166"/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127</v>
      </c>
      <c r="AH149" s="151">
        <v>1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ht="22.5" outlineLevel="1" x14ac:dyDescent="0.2">
      <c r="A150" s="174">
        <v>41</v>
      </c>
      <c r="B150" s="175" t="s">
        <v>282</v>
      </c>
      <c r="C150" s="191" t="s">
        <v>283</v>
      </c>
      <c r="D150" s="176" t="s">
        <v>151</v>
      </c>
      <c r="E150" s="177">
        <v>1.89</v>
      </c>
      <c r="F150" s="178"/>
      <c r="G150" s="179">
        <f>ROUND(E150*F150,2)</f>
        <v>0</v>
      </c>
      <c r="H150" s="178"/>
      <c r="I150" s="179">
        <f>ROUND(E150*H150,2)</f>
        <v>0</v>
      </c>
      <c r="J150" s="178"/>
      <c r="K150" s="179">
        <f>ROUND(E150*J150,2)</f>
        <v>0</v>
      </c>
      <c r="L150" s="179">
        <v>21</v>
      </c>
      <c r="M150" s="179">
        <f>G150*(1+L150/100)</f>
        <v>0</v>
      </c>
      <c r="N150" s="179">
        <v>3.7699999999999999E-3</v>
      </c>
      <c r="O150" s="179">
        <f>ROUND(E150*N150,2)</f>
        <v>0.01</v>
      </c>
      <c r="P150" s="179">
        <v>0</v>
      </c>
      <c r="Q150" s="179">
        <f>ROUND(E150*P150,2)</f>
        <v>0</v>
      </c>
      <c r="R150" s="179" t="s">
        <v>210</v>
      </c>
      <c r="S150" s="179" t="s">
        <v>120</v>
      </c>
      <c r="T150" s="180" t="s">
        <v>121</v>
      </c>
      <c r="U150" s="160">
        <v>0</v>
      </c>
      <c r="V150" s="160">
        <f>ROUND(E150*U150,2)</f>
        <v>0</v>
      </c>
      <c r="W150" s="160"/>
      <c r="X150" s="160" t="s">
        <v>211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212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2" t="s">
        <v>284</v>
      </c>
      <c r="D151" s="161"/>
      <c r="E151" s="162">
        <v>1.75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127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3" t="s">
        <v>278</v>
      </c>
      <c r="D152" s="163"/>
      <c r="E152" s="164">
        <v>0.14000000000000001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127</v>
      </c>
      <c r="AH152" s="151">
        <v>4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4" t="s">
        <v>217</v>
      </c>
      <c r="D153" s="165"/>
      <c r="E153" s="166">
        <v>1.89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127</v>
      </c>
      <c r="AH153" s="151">
        <v>1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74">
        <v>42</v>
      </c>
      <c r="B154" s="175" t="s">
        <v>285</v>
      </c>
      <c r="C154" s="191" t="s">
        <v>286</v>
      </c>
      <c r="D154" s="176" t="s">
        <v>266</v>
      </c>
      <c r="E154" s="177">
        <v>6.5975000000000001</v>
      </c>
      <c r="F154" s="178"/>
      <c r="G154" s="179">
        <f>ROUND(E154*F154,2)</f>
        <v>0</v>
      </c>
      <c r="H154" s="178"/>
      <c r="I154" s="179">
        <f>ROUND(E154*H154,2)</f>
        <v>0</v>
      </c>
      <c r="J154" s="178"/>
      <c r="K154" s="179">
        <f>ROUND(E154*J154,2)</f>
        <v>0</v>
      </c>
      <c r="L154" s="179">
        <v>21</v>
      </c>
      <c r="M154" s="179">
        <f>G154*(1+L154/100)</f>
        <v>0</v>
      </c>
      <c r="N154" s="179">
        <v>0</v>
      </c>
      <c r="O154" s="179">
        <f>ROUND(E154*N154,2)</f>
        <v>0</v>
      </c>
      <c r="P154" s="179">
        <v>0</v>
      </c>
      <c r="Q154" s="179">
        <f>ROUND(E154*P154,2)</f>
        <v>0</v>
      </c>
      <c r="R154" s="179" t="s">
        <v>210</v>
      </c>
      <c r="S154" s="179" t="s">
        <v>120</v>
      </c>
      <c r="T154" s="180" t="s">
        <v>121</v>
      </c>
      <c r="U154" s="160">
        <v>0</v>
      </c>
      <c r="V154" s="160">
        <f>ROUND(E154*U154,2)</f>
        <v>0</v>
      </c>
      <c r="W154" s="160"/>
      <c r="X154" s="160" t="s">
        <v>211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212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2" t="s">
        <v>287</v>
      </c>
      <c r="D155" s="161"/>
      <c r="E155" s="162">
        <v>6.6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127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4" t="s">
        <v>217</v>
      </c>
      <c r="D156" s="165"/>
      <c r="E156" s="166">
        <v>6.6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127</v>
      </c>
      <c r="AH156" s="151">
        <v>1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4">
        <v>43</v>
      </c>
      <c r="B157" s="175" t="s">
        <v>288</v>
      </c>
      <c r="C157" s="191" t="s">
        <v>289</v>
      </c>
      <c r="D157" s="176" t="s">
        <v>189</v>
      </c>
      <c r="E157" s="177">
        <v>1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0</v>
      </c>
      <c r="N157" s="179">
        <v>0</v>
      </c>
      <c r="O157" s="179">
        <f>ROUND(E157*N157,2)</f>
        <v>0</v>
      </c>
      <c r="P157" s="179">
        <v>0</v>
      </c>
      <c r="Q157" s="179">
        <f>ROUND(E157*P157,2)</f>
        <v>0</v>
      </c>
      <c r="R157" s="179"/>
      <c r="S157" s="179" t="s">
        <v>190</v>
      </c>
      <c r="T157" s="180" t="s">
        <v>121</v>
      </c>
      <c r="U157" s="160">
        <v>0</v>
      </c>
      <c r="V157" s="160">
        <f>ROUND(E157*U157,2)</f>
        <v>0</v>
      </c>
      <c r="W157" s="160"/>
      <c r="X157" s="160" t="s">
        <v>211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212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2" t="s">
        <v>290</v>
      </c>
      <c r="D158" s="161"/>
      <c r="E158" s="162">
        <v>1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127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74">
        <v>44</v>
      </c>
      <c r="B159" s="175" t="s">
        <v>291</v>
      </c>
      <c r="C159" s="191" t="s">
        <v>292</v>
      </c>
      <c r="D159" s="176" t="s">
        <v>0</v>
      </c>
      <c r="E159" s="177">
        <v>100.4623</v>
      </c>
      <c r="F159" s="178"/>
      <c r="G159" s="179">
        <f>ROUND(E159*F159,2)</f>
        <v>0</v>
      </c>
      <c r="H159" s="178"/>
      <c r="I159" s="179">
        <f>ROUND(E159*H159,2)</f>
        <v>0</v>
      </c>
      <c r="J159" s="178"/>
      <c r="K159" s="179">
        <f>ROUND(E159*J159,2)</f>
        <v>0</v>
      </c>
      <c r="L159" s="179">
        <v>21</v>
      </c>
      <c r="M159" s="179">
        <f>G159*(1+L159/100)</f>
        <v>0</v>
      </c>
      <c r="N159" s="179">
        <v>0</v>
      </c>
      <c r="O159" s="179">
        <f>ROUND(E159*N159,2)</f>
        <v>0</v>
      </c>
      <c r="P159" s="179">
        <v>0</v>
      </c>
      <c r="Q159" s="179">
        <f>ROUND(E159*P159,2)</f>
        <v>0</v>
      </c>
      <c r="R159" s="179" t="s">
        <v>262</v>
      </c>
      <c r="S159" s="179" t="s">
        <v>120</v>
      </c>
      <c r="T159" s="180" t="s">
        <v>121</v>
      </c>
      <c r="U159" s="160">
        <v>0</v>
      </c>
      <c r="V159" s="160">
        <f>ROUND(E159*U159,2)</f>
        <v>0</v>
      </c>
      <c r="W159" s="160"/>
      <c r="X159" s="160" t="s">
        <v>122</v>
      </c>
      <c r="Y159" s="151"/>
      <c r="Z159" s="151"/>
      <c r="AA159" s="151"/>
      <c r="AB159" s="151"/>
      <c r="AC159" s="151"/>
      <c r="AD159" s="151"/>
      <c r="AE159" s="151"/>
      <c r="AF159" s="151"/>
      <c r="AG159" s="151" t="s">
        <v>220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261" t="s">
        <v>259</v>
      </c>
      <c r="D160" s="262"/>
      <c r="E160" s="262"/>
      <c r="F160" s="262"/>
      <c r="G160" s="262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125</v>
      </c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x14ac:dyDescent="0.2">
      <c r="A161" s="168" t="s">
        <v>114</v>
      </c>
      <c r="B161" s="169" t="s">
        <v>81</v>
      </c>
      <c r="C161" s="190" t="s">
        <v>82</v>
      </c>
      <c r="D161" s="170"/>
      <c r="E161" s="171"/>
      <c r="F161" s="172"/>
      <c r="G161" s="172">
        <f>SUMIF(AG162:AG188,"&lt;&gt;NOR",G162:G188)</f>
        <v>0</v>
      </c>
      <c r="H161" s="172"/>
      <c r="I161" s="172">
        <f>SUM(I162:I188)</f>
        <v>0</v>
      </c>
      <c r="J161" s="172"/>
      <c r="K161" s="172">
        <f>SUM(K162:K188)</f>
        <v>0</v>
      </c>
      <c r="L161" s="172"/>
      <c r="M161" s="172">
        <f>SUM(M162:M188)</f>
        <v>0</v>
      </c>
      <c r="N161" s="172"/>
      <c r="O161" s="172">
        <f>SUM(O162:O188)</f>
        <v>0.04</v>
      </c>
      <c r="P161" s="172"/>
      <c r="Q161" s="172">
        <f>SUM(Q162:Q188)</f>
        <v>0</v>
      </c>
      <c r="R161" s="172"/>
      <c r="S161" s="172"/>
      <c r="T161" s="173"/>
      <c r="U161" s="167"/>
      <c r="V161" s="167">
        <f>SUM(V162:V188)</f>
        <v>22.94</v>
      </c>
      <c r="W161" s="167"/>
      <c r="X161" s="167"/>
      <c r="AG161" t="s">
        <v>115</v>
      </c>
    </row>
    <row r="162" spans="1:60" outlineLevel="1" x14ac:dyDescent="0.2">
      <c r="A162" s="174">
        <v>45</v>
      </c>
      <c r="B162" s="175" t="s">
        <v>293</v>
      </c>
      <c r="C162" s="191" t="s">
        <v>294</v>
      </c>
      <c r="D162" s="176" t="s">
        <v>140</v>
      </c>
      <c r="E162" s="177">
        <v>1.3123199999999999</v>
      </c>
      <c r="F162" s="178"/>
      <c r="G162" s="179">
        <f>ROUND(E162*F162,2)</f>
        <v>0</v>
      </c>
      <c r="H162" s="178"/>
      <c r="I162" s="179">
        <f>ROUND(E162*H162,2)</f>
        <v>0</v>
      </c>
      <c r="J162" s="178"/>
      <c r="K162" s="179">
        <f>ROUND(E162*J162,2)</f>
        <v>0</v>
      </c>
      <c r="L162" s="179">
        <v>21</v>
      </c>
      <c r="M162" s="179">
        <f>G162*(1+L162/100)</f>
        <v>0</v>
      </c>
      <c r="N162" s="179">
        <v>3.2000000000000003E-4</v>
      </c>
      <c r="O162" s="179">
        <f>ROUND(E162*N162,2)</f>
        <v>0</v>
      </c>
      <c r="P162" s="179">
        <v>0</v>
      </c>
      <c r="Q162" s="179">
        <f>ROUND(E162*P162,2)</f>
        <v>0</v>
      </c>
      <c r="R162" s="179" t="s">
        <v>295</v>
      </c>
      <c r="S162" s="179" t="s">
        <v>120</v>
      </c>
      <c r="T162" s="180" t="s">
        <v>121</v>
      </c>
      <c r="U162" s="160">
        <v>0.28699999999999998</v>
      </c>
      <c r="V162" s="160">
        <f>ROUND(E162*U162,2)</f>
        <v>0.38</v>
      </c>
      <c r="W162" s="160"/>
      <c r="X162" s="160" t="s">
        <v>122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123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2" t="s">
        <v>296</v>
      </c>
      <c r="D163" s="161"/>
      <c r="E163" s="162">
        <v>0.36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127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2" t="s">
        <v>297</v>
      </c>
      <c r="D164" s="161"/>
      <c r="E164" s="162">
        <v>0.03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127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2" t="s">
        <v>298</v>
      </c>
      <c r="D165" s="161"/>
      <c r="E165" s="162">
        <v>0.79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2" t="s">
        <v>299</v>
      </c>
      <c r="D166" s="161"/>
      <c r="E166" s="162">
        <v>7.0000000000000007E-2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127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2" t="s">
        <v>300</v>
      </c>
      <c r="D167" s="161"/>
      <c r="E167" s="162">
        <v>0.06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127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4">
        <v>46</v>
      </c>
      <c r="B168" s="175" t="s">
        <v>301</v>
      </c>
      <c r="C168" s="191" t="s">
        <v>302</v>
      </c>
      <c r="D168" s="176" t="s">
        <v>140</v>
      </c>
      <c r="E168" s="177">
        <v>1.3123199999999999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9">
        <v>2.7999999999999998E-4</v>
      </c>
      <c r="O168" s="179">
        <f>ROUND(E168*N168,2)</f>
        <v>0</v>
      </c>
      <c r="P168" s="179">
        <v>0</v>
      </c>
      <c r="Q168" s="179">
        <f>ROUND(E168*P168,2)</f>
        <v>0</v>
      </c>
      <c r="R168" s="179" t="s">
        <v>295</v>
      </c>
      <c r="S168" s="179" t="s">
        <v>120</v>
      </c>
      <c r="T168" s="180" t="s">
        <v>121</v>
      </c>
      <c r="U168" s="160">
        <v>0.307</v>
      </c>
      <c r="V168" s="160">
        <f>ROUND(E168*U168,2)</f>
        <v>0.4</v>
      </c>
      <c r="W168" s="160"/>
      <c r="X168" s="160" t="s">
        <v>122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123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2" t="s">
        <v>296</v>
      </c>
      <c r="D169" s="161"/>
      <c r="E169" s="162">
        <v>0.36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127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2" t="s">
        <v>297</v>
      </c>
      <c r="D170" s="161"/>
      <c r="E170" s="162">
        <v>0.03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127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2" t="s">
        <v>298</v>
      </c>
      <c r="D171" s="161"/>
      <c r="E171" s="162">
        <v>0.79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127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2" t="s">
        <v>299</v>
      </c>
      <c r="D172" s="161"/>
      <c r="E172" s="162">
        <v>7.0000000000000007E-2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127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2" t="s">
        <v>300</v>
      </c>
      <c r="D173" s="161"/>
      <c r="E173" s="162">
        <v>0.06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127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74">
        <v>47</v>
      </c>
      <c r="B174" s="175" t="s">
        <v>303</v>
      </c>
      <c r="C174" s="191" t="s">
        <v>304</v>
      </c>
      <c r="D174" s="176" t="s">
        <v>151</v>
      </c>
      <c r="E174" s="177">
        <v>13.2</v>
      </c>
      <c r="F174" s="178"/>
      <c r="G174" s="179">
        <f>ROUND(E174*F174,2)</f>
        <v>0</v>
      </c>
      <c r="H174" s="178"/>
      <c r="I174" s="179">
        <f>ROUND(E174*H174,2)</f>
        <v>0</v>
      </c>
      <c r="J174" s="178"/>
      <c r="K174" s="179">
        <f>ROUND(E174*J174,2)</f>
        <v>0</v>
      </c>
      <c r="L174" s="179">
        <v>21</v>
      </c>
      <c r="M174" s="179">
        <f>G174*(1+L174/100)</f>
        <v>0</v>
      </c>
      <c r="N174" s="179">
        <v>9.0000000000000006E-5</v>
      </c>
      <c r="O174" s="179">
        <f>ROUND(E174*N174,2)</f>
        <v>0</v>
      </c>
      <c r="P174" s="179">
        <v>0</v>
      </c>
      <c r="Q174" s="179">
        <f>ROUND(E174*P174,2)</f>
        <v>0</v>
      </c>
      <c r="R174" s="179" t="s">
        <v>295</v>
      </c>
      <c r="S174" s="179" t="s">
        <v>120</v>
      </c>
      <c r="T174" s="180" t="s">
        <v>121</v>
      </c>
      <c r="U174" s="160">
        <v>0.11600000000000001</v>
      </c>
      <c r="V174" s="160">
        <f>ROUND(E174*U174,2)</f>
        <v>1.53</v>
      </c>
      <c r="W174" s="160"/>
      <c r="X174" s="160" t="s">
        <v>122</v>
      </c>
      <c r="Y174" s="151"/>
      <c r="Z174" s="151"/>
      <c r="AA174" s="151"/>
      <c r="AB174" s="151"/>
      <c r="AC174" s="151"/>
      <c r="AD174" s="151"/>
      <c r="AE174" s="151"/>
      <c r="AF174" s="151"/>
      <c r="AG174" s="151" t="s">
        <v>123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261" t="s">
        <v>305</v>
      </c>
      <c r="D175" s="262"/>
      <c r="E175" s="262"/>
      <c r="F175" s="262"/>
      <c r="G175" s="262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125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2" t="s">
        <v>306</v>
      </c>
      <c r="D176" s="161"/>
      <c r="E176" s="162">
        <v>13.2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127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74">
        <v>48</v>
      </c>
      <c r="B177" s="175" t="s">
        <v>307</v>
      </c>
      <c r="C177" s="191" t="s">
        <v>308</v>
      </c>
      <c r="D177" s="176" t="s">
        <v>140</v>
      </c>
      <c r="E177" s="177">
        <v>72.611699999999999</v>
      </c>
      <c r="F177" s="178"/>
      <c r="G177" s="179">
        <f>ROUND(E177*F177,2)</f>
        <v>0</v>
      </c>
      <c r="H177" s="178"/>
      <c r="I177" s="179">
        <f>ROUND(E177*H177,2)</f>
        <v>0</v>
      </c>
      <c r="J177" s="178"/>
      <c r="K177" s="179">
        <f>ROUND(E177*J177,2)</f>
        <v>0</v>
      </c>
      <c r="L177" s="179">
        <v>21</v>
      </c>
      <c r="M177" s="179">
        <f>G177*(1+L177/100)</f>
        <v>0</v>
      </c>
      <c r="N177" s="179">
        <v>4.2000000000000002E-4</v>
      </c>
      <c r="O177" s="179">
        <f>ROUND(E177*N177,2)</f>
        <v>0.03</v>
      </c>
      <c r="P177" s="179">
        <v>0</v>
      </c>
      <c r="Q177" s="179">
        <f>ROUND(E177*P177,2)</f>
        <v>0</v>
      </c>
      <c r="R177" s="179" t="s">
        <v>295</v>
      </c>
      <c r="S177" s="179" t="s">
        <v>120</v>
      </c>
      <c r="T177" s="180" t="s">
        <v>121</v>
      </c>
      <c r="U177" s="160">
        <v>0.13200000000000001</v>
      </c>
      <c r="V177" s="160">
        <f>ROUND(E177*U177,2)</f>
        <v>9.58</v>
      </c>
      <c r="W177" s="160"/>
      <c r="X177" s="160" t="s">
        <v>122</v>
      </c>
      <c r="Y177" s="151"/>
      <c r="Z177" s="151"/>
      <c r="AA177" s="151"/>
      <c r="AB177" s="151"/>
      <c r="AC177" s="151"/>
      <c r="AD177" s="151"/>
      <c r="AE177" s="151"/>
      <c r="AF177" s="151"/>
      <c r="AG177" s="151" t="s">
        <v>123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261" t="s">
        <v>309</v>
      </c>
      <c r="D178" s="262"/>
      <c r="E178" s="262"/>
      <c r="F178" s="262"/>
      <c r="G178" s="262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125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2" t="s">
        <v>310</v>
      </c>
      <c r="D179" s="161"/>
      <c r="E179" s="162">
        <v>4.96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127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2" t="s">
        <v>311</v>
      </c>
      <c r="D180" s="161"/>
      <c r="E180" s="162">
        <v>11.33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127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2" t="s">
        <v>312</v>
      </c>
      <c r="D181" s="161"/>
      <c r="E181" s="162">
        <v>56.33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127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74">
        <v>49</v>
      </c>
      <c r="B182" s="175" t="s">
        <v>313</v>
      </c>
      <c r="C182" s="191" t="s">
        <v>314</v>
      </c>
      <c r="D182" s="176" t="s">
        <v>140</v>
      </c>
      <c r="E182" s="177">
        <v>72.611699999999999</v>
      </c>
      <c r="F182" s="178"/>
      <c r="G182" s="179">
        <f>ROUND(E182*F182,2)</f>
        <v>0</v>
      </c>
      <c r="H182" s="178"/>
      <c r="I182" s="179">
        <f>ROUND(E182*H182,2)</f>
        <v>0</v>
      </c>
      <c r="J182" s="178"/>
      <c r="K182" s="179">
        <f>ROUND(E182*J182,2)</f>
        <v>0</v>
      </c>
      <c r="L182" s="179">
        <v>21</v>
      </c>
      <c r="M182" s="179">
        <f>G182*(1+L182/100)</f>
        <v>0</v>
      </c>
      <c r="N182" s="179">
        <v>1.6000000000000001E-4</v>
      </c>
      <c r="O182" s="179">
        <f>ROUND(E182*N182,2)</f>
        <v>0.01</v>
      </c>
      <c r="P182" s="179">
        <v>0</v>
      </c>
      <c r="Q182" s="179">
        <f>ROUND(E182*P182,2)</f>
        <v>0</v>
      </c>
      <c r="R182" s="179" t="s">
        <v>295</v>
      </c>
      <c r="S182" s="179" t="s">
        <v>120</v>
      </c>
      <c r="T182" s="180" t="s">
        <v>121</v>
      </c>
      <c r="U182" s="160">
        <v>0.151</v>
      </c>
      <c r="V182" s="160">
        <f>ROUND(E182*U182,2)</f>
        <v>10.96</v>
      </c>
      <c r="W182" s="160"/>
      <c r="X182" s="160" t="s">
        <v>122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123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261" t="s">
        <v>315</v>
      </c>
      <c r="D183" s="262"/>
      <c r="E183" s="262"/>
      <c r="F183" s="262"/>
      <c r="G183" s="262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125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2" t="s">
        <v>310</v>
      </c>
      <c r="D184" s="161"/>
      <c r="E184" s="162">
        <v>4.96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127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2" t="s">
        <v>311</v>
      </c>
      <c r="D185" s="161"/>
      <c r="E185" s="162">
        <v>11.33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127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2" t="s">
        <v>312</v>
      </c>
      <c r="D186" s="161"/>
      <c r="E186" s="162">
        <v>56.33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127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74">
        <v>50</v>
      </c>
      <c r="B187" s="175" t="s">
        <v>316</v>
      </c>
      <c r="C187" s="191" t="s">
        <v>317</v>
      </c>
      <c r="D187" s="176" t="s">
        <v>140</v>
      </c>
      <c r="E187" s="177">
        <v>1.9376899999999999</v>
      </c>
      <c r="F187" s="178"/>
      <c r="G187" s="179">
        <f>ROUND(E187*F187,2)</f>
        <v>0</v>
      </c>
      <c r="H187" s="178"/>
      <c r="I187" s="179">
        <f>ROUND(E187*H187,2)</f>
        <v>0</v>
      </c>
      <c r="J187" s="178"/>
      <c r="K187" s="179">
        <f>ROUND(E187*J187,2)</f>
        <v>0</v>
      </c>
      <c r="L187" s="179">
        <v>21</v>
      </c>
      <c r="M187" s="179">
        <f>G187*(1+L187/100)</f>
        <v>0</v>
      </c>
      <c r="N187" s="179">
        <v>1.0000000000000001E-5</v>
      </c>
      <c r="O187" s="179">
        <f>ROUND(E187*N187,2)</f>
        <v>0</v>
      </c>
      <c r="P187" s="179">
        <v>0</v>
      </c>
      <c r="Q187" s="179">
        <f>ROUND(E187*P187,2)</f>
        <v>0</v>
      </c>
      <c r="R187" s="179" t="s">
        <v>295</v>
      </c>
      <c r="S187" s="179" t="s">
        <v>120</v>
      </c>
      <c r="T187" s="180" t="s">
        <v>121</v>
      </c>
      <c r="U187" s="160">
        <v>4.4999999999999998E-2</v>
      </c>
      <c r="V187" s="160">
        <f>ROUND(E187*U187,2)</f>
        <v>0.09</v>
      </c>
      <c r="W187" s="160"/>
      <c r="X187" s="160" t="s">
        <v>122</v>
      </c>
      <c r="Y187" s="151"/>
      <c r="Z187" s="151"/>
      <c r="AA187" s="151"/>
      <c r="AB187" s="151"/>
      <c r="AC187" s="151"/>
      <c r="AD187" s="151"/>
      <c r="AE187" s="151"/>
      <c r="AF187" s="151"/>
      <c r="AG187" s="151" t="s">
        <v>123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2" t="s">
        <v>318</v>
      </c>
      <c r="D188" s="161"/>
      <c r="E188" s="162">
        <v>1.94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127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x14ac:dyDescent="0.2">
      <c r="A189" s="168" t="s">
        <v>114</v>
      </c>
      <c r="B189" s="169" t="s">
        <v>83</v>
      </c>
      <c r="C189" s="190" t="s">
        <v>84</v>
      </c>
      <c r="D189" s="170"/>
      <c r="E189" s="171"/>
      <c r="F189" s="172"/>
      <c r="G189" s="172">
        <f>SUMIF(AG190:AG194,"&lt;&gt;NOR",G190:G194)</f>
        <v>0</v>
      </c>
      <c r="H189" s="172"/>
      <c r="I189" s="172">
        <f>SUM(I190:I194)</f>
        <v>0</v>
      </c>
      <c r="J189" s="172"/>
      <c r="K189" s="172">
        <f>SUM(K190:K194)</f>
        <v>0</v>
      </c>
      <c r="L189" s="172"/>
      <c r="M189" s="172">
        <f>SUM(M190:M194)</f>
        <v>0</v>
      </c>
      <c r="N189" s="172"/>
      <c r="O189" s="172">
        <f>SUM(O190:O194)</f>
        <v>0</v>
      </c>
      <c r="P189" s="172"/>
      <c r="Q189" s="172">
        <f>SUM(Q190:Q194)</f>
        <v>0</v>
      </c>
      <c r="R189" s="172"/>
      <c r="S189" s="172"/>
      <c r="T189" s="173"/>
      <c r="U189" s="167"/>
      <c r="V189" s="167">
        <f>SUM(V190:V194)</f>
        <v>2.11</v>
      </c>
      <c r="W189" s="167"/>
      <c r="X189" s="167"/>
      <c r="AG189" t="s">
        <v>115</v>
      </c>
    </row>
    <row r="190" spans="1:60" outlineLevel="1" x14ac:dyDescent="0.2">
      <c r="A190" s="182">
        <v>51</v>
      </c>
      <c r="B190" s="183" t="s">
        <v>319</v>
      </c>
      <c r="C190" s="195" t="s">
        <v>320</v>
      </c>
      <c r="D190" s="184" t="s">
        <v>197</v>
      </c>
      <c r="E190" s="185">
        <v>1.2856099999999999</v>
      </c>
      <c r="F190" s="186"/>
      <c r="G190" s="187">
        <f>ROUND(E190*F190,2)</f>
        <v>0</v>
      </c>
      <c r="H190" s="186"/>
      <c r="I190" s="187">
        <f>ROUND(E190*H190,2)</f>
        <v>0</v>
      </c>
      <c r="J190" s="186"/>
      <c r="K190" s="187">
        <f>ROUND(E190*J190,2)</f>
        <v>0</v>
      </c>
      <c r="L190" s="187">
        <v>21</v>
      </c>
      <c r="M190" s="187">
        <f>G190*(1+L190/100)</f>
        <v>0</v>
      </c>
      <c r="N190" s="187">
        <v>0</v>
      </c>
      <c r="O190" s="187">
        <f>ROUND(E190*N190,2)</f>
        <v>0</v>
      </c>
      <c r="P190" s="187">
        <v>0</v>
      </c>
      <c r="Q190" s="187">
        <f>ROUND(E190*P190,2)</f>
        <v>0</v>
      </c>
      <c r="R190" s="187" t="s">
        <v>174</v>
      </c>
      <c r="S190" s="187" t="s">
        <v>120</v>
      </c>
      <c r="T190" s="188" t="s">
        <v>121</v>
      </c>
      <c r="U190" s="160">
        <v>0.49</v>
      </c>
      <c r="V190" s="160">
        <f>ROUND(E190*U190,2)</f>
        <v>0.63</v>
      </c>
      <c r="W190" s="160"/>
      <c r="X190" s="160" t="s">
        <v>122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321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82">
        <v>52</v>
      </c>
      <c r="B191" s="183" t="s">
        <v>322</v>
      </c>
      <c r="C191" s="195" t="s">
        <v>323</v>
      </c>
      <c r="D191" s="184" t="s">
        <v>197</v>
      </c>
      <c r="E191" s="185">
        <v>17.998480000000001</v>
      </c>
      <c r="F191" s="186"/>
      <c r="G191" s="187">
        <f>ROUND(E191*F191,2)</f>
        <v>0</v>
      </c>
      <c r="H191" s="186"/>
      <c r="I191" s="187">
        <f>ROUND(E191*H191,2)</f>
        <v>0</v>
      </c>
      <c r="J191" s="186"/>
      <c r="K191" s="187">
        <f>ROUND(E191*J191,2)</f>
        <v>0</v>
      </c>
      <c r="L191" s="187">
        <v>21</v>
      </c>
      <c r="M191" s="187">
        <f>G191*(1+L191/100)</f>
        <v>0</v>
      </c>
      <c r="N191" s="187">
        <v>0</v>
      </c>
      <c r="O191" s="187">
        <f>ROUND(E191*N191,2)</f>
        <v>0</v>
      </c>
      <c r="P191" s="187">
        <v>0</v>
      </c>
      <c r="Q191" s="187">
        <f>ROUND(E191*P191,2)</f>
        <v>0</v>
      </c>
      <c r="R191" s="187" t="s">
        <v>174</v>
      </c>
      <c r="S191" s="187" t="s">
        <v>120</v>
      </c>
      <c r="T191" s="188" t="s">
        <v>121</v>
      </c>
      <c r="U191" s="160">
        <v>0</v>
      </c>
      <c r="V191" s="160">
        <f>ROUND(E191*U191,2)</f>
        <v>0</v>
      </c>
      <c r="W191" s="160"/>
      <c r="X191" s="160" t="s">
        <v>122</v>
      </c>
      <c r="Y191" s="151"/>
      <c r="Z191" s="151"/>
      <c r="AA191" s="151"/>
      <c r="AB191" s="151"/>
      <c r="AC191" s="151"/>
      <c r="AD191" s="151"/>
      <c r="AE191" s="151"/>
      <c r="AF191" s="151"/>
      <c r="AG191" s="151" t="s">
        <v>321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82">
        <v>53</v>
      </c>
      <c r="B192" s="183" t="s">
        <v>324</v>
      </c>
      <c r="C192" s="195" t="s">
        <v>325</v>
      </c>
      <c r="D192" s="184" t="s">
        <v>197</v>
      </c>
      <c r="E192" s="185">
        <v>1.2856099999999999</v>
      </c>
      <c r="F192" s="186"/>
      <c r="G192" s="187">
        <f>ROUND(E192*F192,2)</f>
        <v>0</v>
      </c>
      <c r="H192" s="186"/>
      <c r="I192" s="187">
        <f>ROUND(E192*H192,2)</f>
        <v>0</v>
      </c>
      <c r="J192" s="186"/>
      <c r="K192" s="187">
        <f>ROUND(E192*J192,2)</f>
        <v>0</v>
      </c>
      <c r="L192" s="187">
        <v>21</v>
      </c>
      <c r="M192" s="187">
        <f>G192*(1+L192/100)</f>
        <v>0</v>
      </c>
      <c r="N192" s="187">
        <v>0</v>
      </c>
      <c r="O192" s="187">
        <f>ROUND(E192*N192,2)</f>
        <v>0</v>
      </c>
      <c r="P192" s="187">
        <v>0</v>
      </c>
      <c r="Q192" s="187">
        <f>ROUND(E192*P192,2)</f>
        <v>0</v>
      </c>
      <c r="R192" s="187" t="s">
        <v>174</v>
      </c>
      <c r="S192" s="187" t="s">
        <v>120</v>
      </c>
      <c r="T192" s="188" t="s">
        <v>121</v>
      </c>
      <c r="U192" s="160">
        <v>0.94199999999999995</v>
      </c>
      <c r="V192" s="160">
        <f>ROUND(E192*U192,2)</f>
        <v>1.21</v>
      </c>
      <c r="W192" s="160"/>
      <c r="X192" s="160" t="s">
        <v>122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321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2.5" outlineLevel="1" x14ac:dyDescent="0.2">
      <c r="A193" s="182">
        <v>54</v>
      </c>
      <c r="B193" s="183" t="s">
        <v>326</v>
      </c>
      <c r="C193" s="195" t="s">
        <v>327</v>
      </c>
      <c r="D193" s="184" t="s">
        <v>197</v>
      </c>
      <c r="E193" s="185">
        <v>2.5712100000000002</v>
      </c>
      <c r="F193" s="186"/>
      <c r="G193" s="187">
        <f>ROUND(E193*F193,2)</f>
        <v>0</v>
      </c>
      <c r="H193" s="186"/>
      <c r="I193" s="187">
        <f>ROUND(E193*H193,2)</f>
        <v>0</v>
      </c>
      <c r="J193" s="186"/>
      <c r="K193" s="187">
        <f>ROUND(E193*J193,2)</f>
        <v>0</v>
      </c>
      <c r="L193" s="187">
        <v>21</v>
      </c>
      <c r="M193" s="187">
        <f>G193*(1+L193/100)</f>
        <v>0</v>
      </c>
      <c r="N193" s="187">
        <v>0</v>
      </c>
      <c r="O193" s="187">
        <f>ROUND(E193*N193,2)</f>
        <v>0</v>
      </c>
      <c r="P193" s="187">
        <v>0</v>
      </c>
      <c r="Q193" s="187">
        <f>ROUND(E193*P193,2)</f>
        <v>0</v>
      </c>
      <c r="R193" s="187" t="s">
        <v>174</v>
      </c>
      <c r="S193" s="187" t="s">
        <v>120</v>
      </c>
      <c r="T193" s="188" t="s">
        <v>121</v>
      </c>
      <c r="U193" s="160">
        <v>0.105</v>
      </c>
      <c r="V193" s="160">
        <f>ROUND(E193*U193,2)</f>
        <v>0.27</v>
      </c>
      <c r="W193" s="160"/>
      <c r="X193" s="160" t="s">
        <v>122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321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74">
        <v>55</v>
      </c>
      <c r="B194" s="175" t="s">
        <v>328</v>
      </c>
      <c r="C194" s="191" t="s">
        <v>329</v>
      </c>
      <c r="D194" s="176" t="s">
        <v>197</v>
      </c>
      <c r="E194" s="177">
        <v>1.2856099999999999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0</v>
      </c>
      <c r="O194" s="179">
        <f>ROUND(E194*N194,2)</f>
        <v>0</v>
      </c>
      <c r="P194" s="179">
        <v>0</v>
      </c>
      <c r="Q194" s="179">
        <f>ROUND(E194*P194,2)</f>
        <v>0</v>
      </c>
      <c r="R194" s="179" t="s">
        <v>174</v>
      </c>
      <c r="S194" s="179" t="s">
        <v>120</v>
      </c>
      <c r="T194" s="180" t="s">
        <v>121</v>
      </c>
      <c r="U194" s="160">
        <v>0</v>
      </c>
      <c r="V194" s="160">
        <f>ROUND(E194*U194,2)</f>
        <v>0</v>
      </c>
      <c r="W194" s="160"/>
      <c r="X194" s="160" t="s">
        <v>122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321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3"/>
      <c r="B195" s="4"/>
      <c r="C195" s="196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AE195">
        <v>15</v>
      </c>
      <c r="AF195">
        <v>21</v>
      </c>
      <c r="AG195" t="s">
        <v>101</v>
      </c>
    </row>
    <row r="196" spans="1:60" x14ac:dyDescent="0.2">
      <c r="A196" s="154"/>
      <c r="B196" s="155" t="s">
        <v>29</v>
      </c>
      <c r="C196" s="197"/>
      <c r="D196" s="156"/>
      <c r="E196" s="157"/>
      <c r="F196" s="157"/>
      <c r="G196" s="189">
        <f>G8+G19+G28+G34+G50+G54+G73+G76+G89+G129+G161+G189</f>
        <v>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AE196">
        <f>SUMIF(L7:L194,AE195,G7:G194)</f>
        <v>0</v>
      </c>
      <c r="AF196">
        <f>SUMIF(L7:L194,AF195,G7:G194)</f>
        <v>0</v>
      </c>
      <c r="AG196" t="s">
        <v>330</v>
      </c>
    </row>
    <row r="197" spans="1:60" x14ac:dyDescent="0.2">
      <c r="C197" s="198"/>
      <c r="D197" s="10"/>
      <c r="AG197" t="s">
        <v>331</v>
      </c>
    </row>
    <row r="198" spans="1:60" x14ac:dyDescent="0.2">
      <c r="D198" s="10"/>
    </row>
    <row r="199" spans="1:60" x14ac:dyDescent="0.2">
      <c r="D199" s="10"/>
    </row>
    <row r="200" spans="1:60" x14ac:dyDescent="0.2">
      <c r="D200" s="10"/>
    </row>
    <row r="201" spans="1:60" x14ac:dyDescent="0.2">
      <c r="D201" s="10"/>
    </row>
    <row r="202" spans="1:60" x14ac:dyDescent="0.2">
      <c r="D202" s="10"/>
    </row>
    <row r="203" spans="1:60" x14ac:dyDescent="0.2">
      <c r="D203" s="10"/>
    </row>
    <row r="204" spans="1:60" x14ac:dyDescent="0.2">
      <c r="D204" s="10"/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efxVY5+NyY/4sTMdLhHPCS/Om3fIKOad7aRSjQ5aQ9EOei2CxmRX7xXyjWTfa+B4uCrDr8IYz/tBFIAZNqBJQ==" saltValue="LXCo32n7U0scmJ6rE7qSEg==" spinCount="100000" sheet="1"/>
  <mergeCells count="19">
    <mergeCell ref="C59:G59"/>
    <mergeCell ref="A1:G1"/>
    <mergeCell ref="C2:G2"/>
    <mergeCell ref="C3:G3"/>
    <mergeCell ref="C4:G4"/>
    <mergeCell ref="C10:G10"/>
    <mergeCell ref="C13:G13"/>
    <mergeCell ref="C23:G23"/>
    <mergeCell ref="C26:G26"/>
    <mergeCell ref="C30:G30"/>
    <mergeCell ref="C44:G44"/>
    <mergeCell ref="C56:G56"/>
    <mergeCell ref="C183:G183"/>
    <mergeCell ref="C75:G75"/>
    <mergeCell ref="C88:G88"/>
    <mergeCell ref="C128:G128"/>
    <mergeCell ref="C160:G160"/>
    <mergeCell ref="C175:G175"/>
    <mergeCell ref="C178:G17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workbookViewId="0">
      <pane ySplit="7" topLeftCell="A51" activePane="bottomLeft" state="frozen"/>
      <selection pane="bottomLeft" activeCell="AB186" sqref="AA186:AB186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3" t="s">
        <v>88</v>
      </c>
      <c r="B1" s="263"/>
      <c r="C1" s="263"/>
      <c r="D1" s="263"/>
      <c r="E1" s="263"/>
      <c r="F1" s="263"/>
      <c r="G1" s="263"/>
      <c r="AG1" t="s">
        <v>89</v>
      </c>
    </row>
    <row r="2" spans="1:60" ht="24.95" customHeight="1" x14ac:dyDescent="0.2">
      <c r="A2" s="143" t="s">
        <v>7</v>
      </c>
      <c r="B2" s="49" t="s">
        <v>43</v>
      </c>
      <c r="C2" s="264" t="s">
        <v>44</v>
      </c>
      <c r="D2" s="265"/>
      <c r="E2" s="265"/>
      <c r="F2" s="265"/>
      <c r="G2" s="266"/>
      <c r="AG2" t="s">
        <v>90</v>
      </c>
    </row>
    <row r="3" spans="1:60" ht="24.95" customHeight="1" x14ac:dyDescent="0.2">
      <c r="A3" s="143" t="s">
        <v>8</v>
      </c>
      <c r="B3" s="49" t="s">
        <v>49</v>
      </c>
      <c r="C3" s="264" t="s">
        <v>50</v>
      </c>
      <c r="D3" s="265"/>
      <c r="E3" s="265"/>
      <c r="F3" s="265"/>
      <c r="G3" s="266"/>
      <c r="AC3" s="125" t="s">
        <v>90</v>
      </c>
      <c r="AG3" t="s">
        <v>91</v>
      </c>
    </row>
    <row r="4" spans="1:60" ht="24.95" customHeight="1" x14ac:dyDescent="0.2">
      <c r="A4" s="144" t="s">
        <v>9</v>
      </c>
      <c r="B4" s="145" t="s">
        <v>49</v>
      </c>
      <c r="C4" s="267" t="s">
        <v>50</v>
      </c>
      <c r="D4" s="268"/>
      <c r="E4" s="268"/>
      <c r="F4" s="268"/>
      <c r="G4" s="269"/>
      <c r="AG4" t="s">
        <v>92</v>
      </c>
    </row>
    <row r="5" spans="1:60" x14ac:dyDescent="0.2">
      <c r="D5" s="10"/>
    </row>
    <row r="6" spans="1:60" ht="38.25" x14ac:dyDescent="0.2">
      <c r="A6" s="147" t="s">
        <v>93</v>
      </c>
      <c r="B6" s="149" t="s">
        <v>94</v>
      </c>
      <c r="C6" s="149" t="s">
        <v>95</v>
      </c>
      <c r="D6" s="148" t="s">
        <v>96</v>
      </c>
      <c r="E6" s="147" t="s">
        <v>97</v>
      </c>
      <c r="F6" s="146" t="s">
        <v>98</v>
      </c>
      <c r="G6" s="147" t="s">
        <v>29</v>
      </c>
      <c r="H6" s="150" t="s">
        <v>30</v>
      </c>
      <c r="I6" s="150" t="s">
        <v>99</v>
      </c>
      <c r="J6" s="150" t="s">
        <v>31</v>
      </c>
      <c r="K6" s="150" t="s">
        <v>100</v>
      </c>
      <c r="L6" s="150" t="s">
        <v>101</v>
      </c>
      <c r="M6" s="150" t="s">
        <v>102</v>
      </c>
      <c r="N6" s="150" t="s">
        <v>103</v>
      </c>
      <c r="O6" s="150" t="s">
        <v>104</v>
      </c>
      <c r="P6" s="150" t="s">
        <v>105</v>
      </c>
      <c r="Q6" s="150" t="s">
        <v>106</v>
      </c>
      <c r="R6" s="150" t="s">
        <v>107</v>
      </c>
      <c r="S6" s="150" t="s">
        <v>108</v>
      </c>
      <c r="T6" s="150" t="s">
        <v>109</v>
      </c>
      <c r="U6" s="150" t="s">
        <v>110</v>
      </c>
      <c r="V6" s="150" t="s">
        <v>111</v>
      </c>
      <c r="W6" s="150" t="s">
        <v>112</v>
      </c>
      <c r="X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8" t="s">
        <v>114</v>
      </c>
      <c r="B8" s="169" t="s">
        <v>59</v>
      </c>
      <c r="C8" s="190" t="s">
        <v>60</v>
      </c>
      <c r="D8" s="170"/>
      <c r="E8" s="171"/>
      <c r="F8" s="172"/>
      <c r="G8" s="172">
        <f>SUMIF(AG9:AG36,"&lt;&gt;NOR",G9:G36)</f>
        <v>0</v>
      </c>
      <c r="H8" s="172"/>
      <c r="I8" s="172">
        <f>SUM(I9:I36)</f>
        <v>0</v>
      </c>
      <c r="J8" s="172"/>
      <c r="K8" s="172">
        <f>SUM(K9:K36)</f>
        <v>0</v>
      </c>
      <c r="L8" s="172"/>
      <c r="M8" s="172">
        <f>SUM(M9:M36)</f>
        <v>0</v>
      </c>
      <c r="N8" s="172"/>
      <c r="O8" s="172">
        <f>SUM(O9:O36)</f>
        <v>2.29</v>
      </c>
      <c r="P8" s="172"/>
      <c r="Q8" s="172">
        <f>SUM(Q9:Q36)</f>
        <v>0</v>
      </c>
      <c r="R8" s="172"/>
      <c r="S8" s="172"/>
      <c r="T8" s="173"/>
      <c r="U8" s="167"/>
      <c r="V8" s="167">
        <f>SUM(V9:V36)</f>
        <v>34</v>
      </c>
      <c r="W8" s="167"/>
      <c r="X8" s="167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91" t="s">
        <v>117</v>
      </c>
      <c r="D9" s="176" t="s">
        <v>118</v>
      </c>
      <c r="E9" s="177">
        <v>1.5720000000000001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 t="s">
        <v>119</v>
      </c>
      <c r="S9" s="179" t="s">
        <v>120</v>
      </c>
      <c r="T9" s="180" t="s">
        <v>121</v>
      </c>
      <c r="U9" s="160">
        <v>18.216000000000001</v>
      </c>
      <c r="V9" s="160">
        <f>ROUND(E9*U9,2)</f>
        <v>28.64</v>
      </c>
      <c r="W9" s="160"/>
      <c r="X9" s="160" t="s">
        <v>122</v>
      </c>
      <c r="Y9" s="151"/>
      <c r="Z9" s="151"/>
      <c r="AA9" s="151"/>
      <c r="AB9" s="151"/>
      <c r="AC9" s="151"/>
      <c r="AD9" s="151"/>
      <c r="AE9" s="151"/>
      <c r="AF9" s="151"/>
      <c r="AG9" s="151" t="s">
        <v>123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1" t="s">
        <v>124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125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332</v>
      </c>
      <c r="D11" s="161"/>
      <c r="E11" s="162">
        <v>1.57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128</v>
      </c>
      <c r="C12" s="191" t="s">
        <v>129</v>
      </c>
      <c r="D12" s="176" t="s">
        <v>118</v>
      </c>
      <c r="E12" s="177">
        <v>1.5720000000000001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 t="s">
        <v>119</v>
      </c>
      <c r="S12" s="179" t="s">
        <v>120</v>
      </c>
      <c r="T12" s="180" t="s">
        <v>121</v>
      </c>
      <c r="U12" s="160">
        <v>1.2E-2</v>
      </c>
      <c r="V12" s="160">
        <f>ROUND(E12*U12,2)</f>
        <v>0.02</v>
      </c>
      <c r="W12" s="160"/>
      <c r="X12" s="160" t="s">
        <v>122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61" t="s">
        <v>130</v>
      </c>
      <c r="D13" s="262"/>
      <c r="E13" s="262"/>
      <c r="F13" s="262"/>
      <c r="G13" s="262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125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92" t="s">
        <v>332</v>
      </c>
      <c r="D14" s="161"/>
      <c r="E14" s="162">
        <v>1.57</v>
      </c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127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4">
        <v>3</v>
      </c>
      <c r="B15" s="175" t="s">
        <v>131</v>
      </c>
      <c r="C15" s="191" t="s">
        <v>132</v>
      </c>
      <c r="D15" s="176" t="s">
        <v>118</v>
      </c>
      <c r="E15" s="177">
        <v>1.5720000000000001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 t="s">
        <v>119</v>
      </c>
      <c r="S15" s="179" t="s">
        <v>120</v>
      </c>
      <c r="T15" s="180" t="s">
        <v>121</v>
      </c>
      <c r="U15" s="160">
        <v>3.1E-2</v>
      </c>
      <c r="V15" s="160">
        <f>ROUND(E15*U15,2)</f>
        <v>0.05</v>
      </c>
      <c r="W15" s="160"/>
      <c r="X15" s="160" t="s">
        <v>122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123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332</v>
      </c>
      <c r="D16" s="161"/>
      <c r="E16" s="162">
        <v>1.57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4">
        <v>4</v>
      </c>
      <c r="B17" s="175" t="s">
        <v>333</v>
      </c>
      <c r="C17" s="191" t="s">
        <v>334</v>
      </c>
      <c r="D17" s="176" t="s">
        <v>118</v>
      </c>
      <c r="E17" s="177">
        <v>1.284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 t="s">
        <v>119</v>
      </c>
      <c r="S17" s="179" t="s">
        <v>120</v>
      </c>
      <c r="T17" s="180" t="s">
        <v>121</v>
      </c>
      <c r="U17" s="160">
        <v>0.20200000000000001</v>
      </c>
      <c r="V17" s="160">
        <f>ROUND(E17*U17,2)</f>
        <v>0.26</v>
      </c>
      <c r="W17" s="160"/>
      <c r="X17" s="160" t="s">
        <v>122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61" t="s">
        <v>335</v>
      </c>
      <c r="D18" s="262"/>
      <c r="E18" s="262"/>
      <c r="F18" s="262"/>
      <c r="G18" s="262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125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2" t="s">
        <v>336</v>
      </c>
      <c r="D19" s="161"/>
      <c r="E19" s="162">
        <v>1.57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127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2" t="s">
        <v>337</v>
      </c>
      <c r="D20" s="161"/>
      <c r="E20" s="162">
        <v>-0.28999999999999998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127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4">
        <v>5</v>
      </c>
      <c r="B21" s="175" t="s">
        <v>133</v>
      </c>
      <c r="C21" s="191" t="s">
        <v>134</v>
      </c>
      <c r="D21" s="176" t="s">
        <v>118</v>
      </c>
      <c r="E21" s="177">
        <v>1.5720000000000001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 t="s">
        <v>119</v>
      </c>
      <c r="S21" s="179" t="s">
        <v>120</v>
      </c>
      <c r="T21" s="180" t="s">
        <v>121</v>
      </c>
      <c r="U21" s="160">
        <v>0</v>
      </c>
      <c r="V21" s="160">
        <f>ROUND(E21*U21,2)</f>
        <v>0</v>
      </c>
      <c r="W21" s="160"/>
      <c r="X21" s="160" t="s">
        <v>122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123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2" t="s">
        <v>332</v>
      </c>
      <c r="D22" s="161"/>
      <c r="E22" s="162">
        <v>1.57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4">
        <v>6</v>
      </c>
      <c r="B23" s="175" t="s">
        <v>338</v>
      </c>
      <c r="C23" s="191" t="s">
        <v>339</v>
      </c>
      <c r="D23" s="176" t="s">
        <v>197</v>
      </c>
      <c r="E23" s="177">
        <v>2.28552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9">
        <v>1</v>
      </c>
      <c r="O23" s="179">
        <f>ROUND(E23*N23,2)</f>
        <v>2.29</v>
      </c>
      <c r="P23" s="179">
        <v>0</v>
      </c>
      <c r="Q23" s="179">
        <f>ROUND(E23*P23,2)</f>
        <v>0</v>
      </c>
      <c r="R23" s="179" t="s">
        <v>210</v>
      </c>
      <c r="S23" s="179" t="s">
        <v>120</v>
      </c>
      <c r="T23" s="180" t="s">
        <v>121</v>
      </c>
      <c r="U23" s="160">
        <v>0</v>
      </c>
      <c r="V23" s="160">
        <f>ROUND(E23*U23,2)</f>
        <v>0</v>
      </c>
      <c r="W23" s="160"/>
      <c r="X23" s="160" t="s">
        <v>211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212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03" t="s">
        <v>340</v>
      </c>
      <c r="D24" s="199"/>
      <c r="E24" s="20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127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204" t="s">
        <v>341</v>
      </c>
      <c r="D25" s="199"/>
      <c r="E25" s="200">
        <v>1.57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127</v>
      </c>
      <c r="AH25" s="151">
        <v>2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204" t="s">
        <v>342</v>
      </c>
      <c r="D26" s="199"/>
      <c r="E26" s="200">
        <v>-0.28999999999999998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127</v>
      </c>
      <c r="AH26" s="151">
        <v>2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05" t="s">
        <v>343</v>
      </c>
      <c r="D27" s="201"/>
      <c r="E27" s="202">
        <v>1.28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127</v>
      </c>
      <c r="AH27" s="151">
        <v>3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203" t="s">
        <v>344</v>
      </c>
      <c r="D28" s="199"/>
      <c r="E28" s="20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127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2" t="s">
        <v>345</v>
      </c>
      <c r="D29" s="161"/>
      <c r="E29" s="162">
        <v>2.29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127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4" t="s">
        <v>217</v>
      </c>
      <c r="D30" s="165"/>
      <c r="E30" s="166">
        <v>2.29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127</v>
      </c>
      <c r="AH30" s="151">
        <v>1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7</v>
      </c>
      <c r="B31" s="175" t="s">
        <v>346</v>
      </c>
      <c r="C31" s="191" t="s">
        <v>347</v>
      </c>
      <c r="D31" s="176" t="s">
        <v>140</v>
      </c>
      <c r="E31" s="177">
        <v>10.48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 t="s">
        <v>119</v>
      </c>
      <c r="S31" s="179" t="s">
        <v>120</v>
      </c>
      <c r="T31" s="180" t="s">
        <v>121</v>
      </c>
      <c r="U31" s="160">
        <v>0.128</v>
      </c>
      <c r="V31" s="160">
        <f>ROUND(E31*U31,2)</f>
        <v>1.34</v>
      </c>
      <c r="W31" s="160"/>
      <c r="X31" s="160" t="s">
        <v>122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123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61" t="s">
        <v>348</v>
      </c>
      <c r="D32" s="262"/>
      <c r="E32" s="262"/>
      <c r="F32" s="262"/>
      <c r="G32" s="262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125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2" t="s">
        <v>349</v>
      </c>
      <c r="D33" s="161"/>
      <c r="E33" s="162">
        <v>10.48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4">
        <v>8</v>
      </c>
      <c r="B34" s="175" t="s">
        <v>350</v>
      </c>
      <c r="C34" s="191" t="s">
        <v>351</v>
      </c>
      <c r="D34" s="176" t="s">
        <v>140</v>
      </c>
      <c r="E34" s="177">
        <v>283.8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 t="s">
        <v>119</v>
      </c>
      <c r="S34" s="179" t="s">
        <v>120</v>
      </c>
      <c r="T34" s="180" t="s">
        <v>121</v>
      </c>
      <c r="U34" s="160">
        <v>1.2999999999999999E-2</v>
      </c>
      <c r="V34" s="160">
        <f>ROUND(E34*U34,2)</f>
        <v>3.69</v>
      </c>
      <c r="W34" s="160"/>
      <c r="X34" s="160" t="s">
        <v>122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123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261" t="s">
        <v>352</v>
      </c>
      <c r="D35" s="262"/>
      <c r="E35" s="262"/>
      <c r="F35" s="262"/>
      <c r="G35" s="262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125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92" t="s">
        <v>353</v>
      </c>
      <c r="D36" s="161"/>
      <c r="E36" s="162">
        <v>283.8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168" t="s">
        <v>114</v>
      </c>
      <c r="B37" s="169" t="s">
        <v>61</v>
      </c>
      <c r="C37" s="190" t="s">
        <v>62</v>
      </c>
      <c r="D37" s="170"/>
      <c r="E37" s="171"/>
      <c r="F37" s="172"/>
      <c r="G37" s="172">
        <f>SUMIF(AG38:AG44,"&lt;&gt;NOR",G38:G44)</f>
        <v>0</v>
      </c>
      <c r="H37" s="172"/>
      <c r="I37" s="172">
        <f>SUM(I38:I44)</f>
        <v>0</v>
      </c>
      <c r="J37" s="172"/>
      <c r="K37" s="172">
        <f>SUM(K38:K44)</f>
        <v>0</v>
      </c>
      <c r="L37" s="172"/>
      <c r="M37" s="172">
        <f>SUM(M38:M44)</f>
        <v>0</v>
      </c>
      <c r="N37" s="172"/>
      <c r="O37" s="172">
        <f>SUM(O38:O44)</f>
        <v>0.80999999999999994</v>
      </c>
      <c r="P37" s="172"/>
      <c r="Q37" s="172">
        <f>SUM(Q38:Q44)</f>
        <v>0</v>
      </c>
      <c r="R37" s="172"/>
      <c r="S37" s="172"/>
      <c r="T37" s="173"/>
      <c r="U37" s="167"/>
      <c r="V37" s="167">
        <f>SUM(V38:V44)</f>
        <v>1.6099999999999999</v>
      </c>
      <c r="W37" s="167"/>
      <c r="X37" s="167"/>
      <c r="AG37" t="s">
        <v>115</v>
      </c>
    </row>
    <row r="38" spans="1:60" outlineLevel="1" x14ac:dyDescent="0.2">
      <c r="A38" s="174">
        <v>9</v>
      </c>
      <c r="B38" s="175" t="s">
        <v>354</v>
      </c>
      <c r="C38" s="191" t="s">
        <v>355</v>
      </c>
      <c r="D38" s="176" t="s">
        <v>118</v>
      </c>
      <c r="E38" s="177">
        <v>0.28799999999999998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2.5249999999999999</v>
      </c>
      <c r="O38" s="179">
        <f>ROUND(E38*N38,2)</f>
        <v>0.73</v>
      </c>
      <c r="P38" s="179">
        <v>0</v>
      </c>
      <c r="Q38" s="179">
        <f>ROUND(E38*P38,2)</f>
        <v>0</v>
      </c>
      <c r="R38" s="179" t="s">
        <v>137</v>
      </c>
      <c r="S38" s="179" t="s">
        <v>120</v>
      </c>
      <c r="T38" s="180" t="s">
        <v>121</v>
      </c>
      <c r="U38" s="160">
        <v>0.47699999999999998</v>
      </c>
      <c r="V38" s="160">
        <f>ROUND(E38*U38,2)</f>
        <v>0.14000000000000001</v>
      </c>
      <c r="W38" s="160"/>
      <c r="X38" s="160" t="s">
        <v>122</v>
      </c>
      <c r="Y38" s="151"/>
      <c r="Z38" s="151"/>
      <c r="AA38" s="151"/>
      <c r="AB38" s="151"/>
      <c r="AC38" s="151"/>
      <c r="AD38" s="151"/>
      <c r="AE38" s="151"/>
      <c r="AF38" s="151"/>
      <c r="AG38" s="151" t="s">
        <v>123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92" t="s">
        <v>356</v>
      </c>
      <c r="D39" s="161"/>
      <c r="E39" s="162">
        <v>0.28999999999999998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127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4">
        <v>10</v>
      </c>
      <c r="B40" s="175" t="s">
        <v>357</v>
      </c>
      <c r="C40" s="191" t="s">
        <v>358</v>
      </c>
      <c r="D40" s="176" t="s">
        <v>140</v>
      </c>
      <c r="E40" s="177">
        <v>1.92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9">
        <v>3.9199999999999999E-2</v>
      </c>
      <c r="O40" s="179">
        <f>ROUND(E40*N40,2)</f>
        <v>0.08</v>
      </c>
      <c r="P40" s="179">
        <v>0</v>
      </c>
      <c r="Q40" s="179">
        <f>ROUND(E40*P40,2)</f>
        <v>0</v>
      </c>
      <c r="R40" s="179" t="s">
        <v>359</v>
      </c>
      <c r="S40" s="179" t="s">
        <v>120</v>
      </c>
      <c r="T40" s="180" t="s">
        <v>121</v>
      </c>
      <c r="U40" s="160">
        <v>0.45</v>
      </c>
      <c r="V40" s="160">
        <f>ROUND(E40*U40,2)</f>
        <v>0.86</v>
      </c>
      <c r="W40" s="160"/>
      <c r="X40" s="160" t="s">
        <v>122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123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2" t="s">
        <v>360</v>
      </c>
      <c r="D41" s="161"/>
      <c r="E41" s="162">
        <v>1.92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127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74">
        <v>11</v>
      </c>
      <c r="B42" s="175" t="s">
        <v>361</v>
      </c>
      <c r="C42" s="191" t="s">
        <v>362</v>
      </c>
      <c r="D42" s="176" t="s">
        <v>140</v>
      </c>
      <c r="E42" s="177">
        <v>1.92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21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 t="s">
        <v>137</v>
      </c>
      <c r="S42" s="179" t="s">
        <v>120</v>
      </c>
      <c r="T42" s="180" t="s">
        <v>121</v>
      </c>
      <c r="U42" s="160">
        <v>0.32</v>
      </c>
      <c r="V42" s="160">
        <f>ROUND(E42*U42,2)</f>
        <v>0.61</v>
      </c>
      <c r="W42" s="160"/>
      <c r="X42" s="160" t="s">
        <v>122</v>
      </c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58"/>
      <c r="B43" s="159"/>
      <c r="C43" s="261" t="s">
        <v>363</v>
      </c>
      <c r="D43" s="262"/>
      <c r="E43" s="262"/>
      <c r="F43" s="262"/>
      <c r="G43" s="262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125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81" t="str">
        <f>C43</f>
        <v>bednění svislé nebo šikmé (odkloněné), půdorysně přímé nebo zalomené, stěn základových patek ve volných nebo zapažených jámách, rýhách, šachtách, včetně případných vzpěr,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2" t="s">
        <v>360</v>
      </c>
      <c r="D44" s="161"/>
      <c r="E44" s="162">
        <v>1.92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127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8" t="s">
        <v>114</v>
      </c>
      <c r="B45" s="169" t="s">
        <v>63</v>
      </c>
      <c r="C45" s="190" t="s">
        <v>64</v>
      </c>
      <c r="D45" s="170"/>
      <c r="E45" s="171"/>
      <c r="F45" s="172"/>
      <c r="G45" s="172">
        <f>SUMIF(AG46:AG57,"&lt;&gt;NOR",G46:G57)</f>
        <v>0</v>
      </c>
      <c r="H45" s="172"/>
      <c r="I45" s="172">
        <f>SUM(I46:I57)</f>
        <v>0</v>
      </c>
      <c r="J45" s="172"/>
      <c r="K45" s="172">
        <f>SUM(K46:K57)</f>
        <v>0</v>
      </c>
      <c r="L45" s="172"/>
      <c r="M45" s="172">
        <f>SUM(M46:M57)</f>
        <v>0</v>
      </c>
      <c r="N45" s="172"/>
      <c r="O45" s="172">
        <f>SUM(O46:O57)</f>
        <v>5.26</v>
      </c>
      <c r="P45" s="172"/>
      <c r="Q45" s="172">
        <f>SUM(Q46:Q57)</f>
        <v>0</v>
      </c>
      <c r="R45" s="172"/>
      <c r="S45" s="172"/>
      <c r="T45" s="173"/>
      <c r="U45" s="167"/>
      <c r="V45" s="167">
        <f>SUM(V46:V57)</f>
        <v>47.349999999999994</v>
      </c>
      <c r="W45" s="167"/>
      <c r="X45" s="167"/>
      <c r="AG45" t="s">
        <v>115</v>
      </c>
    </row>
    <row r="46" spans="1:60" ht="22.5" outlineLevel="1" x14ac:dyDescent="0.2">
      <c r="A46" s="174">
        <v>12</v>
      </c>
      <c r="B46" s="175" t="s">
        <v>364</v>
      </c>
      <c r="C46" s="191" t="s">
        <v>365</v>
      </c>
      <c r="D46" s="176" t="s">
        <v>140</v>
      </c>
      <c r="E46" s="177">
        <v>61.96</v>
      </c>
      <c r="F46" s="178"/>
      <c r="G46" s="179">
        <f>ROUND(E46*F46,2)</f>
        <v>0</v>
      </c>
      <c r="H46" s="178"/>
      <c r="I46" s="179">
        <f>ROUND(E46*H46,2)</f>
        <v>0</v>
      </c>
      <c r="J46" s="178"/>
      <c r="K46" s="179">
        <f>ROUND(E46*J46,2)</f>
        <v>0</v>
      </c>
      <c r="L46" s="179">
        <v>21</v>
      </c>
      <c r="M46" s="179">
        <f>G46*(1+L46/100)</f>
        <v>0</v>
      </c>
      <c r="N46" s="179">
        <v>3.7670000000000002E-2</v>
      </c>
      <c r="O46" s="179">
        <f>ROUND(E46*N46,2)</f>
        <v>2.33</v>
      </c>
      <c r="P46" s="179">
        <v>0</v>
      </c>
      <c r="Q46" s="179">
        <f>ROUND(E46*P46,2)</f>
        <v>0</v>
      </c>
      <c r="R46" s="179" t="s">
        <v>155</v>
      </c>
      <c r="S46" s="179" t="s">
        <v>120</v>
      </c>
      <c r="T46" s="180" t="s">
        <v>121</v>
      </c>
      <c r="U46" s="160">
        <v>0.41</v>
      </c>
      <c r="V46" s="160">
        <f>ROUND(E46*U46,2)</f>
        <v>25.4</v>
      </c>
      <c r="W46" s="160"/>
      <c r="X46" s="160" t="s">
        <v>122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123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61" t="s">
        <v>366</v>
      </c>
      <c r="D47" s="262"/>
      <c r="E47" s="262"/>
      <c r="F47" s="262"/>
      <c r="G47" s="262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2" t="s">
        <v>367</v>
      </c>
      <c r="D48" s="161"/>
      <c r="E48" s="162">
        <v>6.92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2" t="s">
        <v>368</v>
      </c>
      <c r="D49" s="161"/>
      <c r="E49" s="162">
        <v>4.08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2" t="s">
        <v>369</v>
      </c>
      <c r="D50" s="161"/>
      <c r="E50" s="162">
        <v>9.4600000000000009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2" t="s">
        <v>370</v>
      </c>
      <c r="D51" s="161"/>
      <c r="E51" s="162">
        <v>4.08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127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2" t="s">
        <v>371</v>
      </c>
      <c r="D52" s="161"/>
      <c r="E52" s="162">
        <v>14.19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127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2" t="s">
        <v>372</v>
      </c>
      <c r="D53" s="161"/>
      <c r="E53" s="162">
        <v>12.26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127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2" t="s">
        <v>370</v>
      </c>
      <c r="D54" s="161"/>
      <c r="E54" s="162">
        <v>4.08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127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2" t="s">
        <v>373</v>
      </c>
      <c r="D55" s="161"/>
      <c r="E55" s="162">
        <v>6.88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74">
        <v>13</v>
      </c>
      <c r="B56" s="175" t="s">
        <v>149</v>
      </c>
      <c r="C56" s="191" t="s">
        <v>150</v>
      </c>
      <c r="D56" s="176" t="s">
        <v>151</v>
      </c>
      <c r="E56" s="177">
        <v>64.55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4.5440000000000001E-2</v>
      </c>
      <c r="O56" s="179">
        <f>ROUND(E56*N56,2)</f>
        <v>2.93</v>
      </c>
      <c r="P56" s="179">
        <v>0</v>
      </c>
      <c r="Q56" s="179">
        <f>ROUND(E56*P56,2)</f>
        <v>0</v>
      </c>
      <c r="R56" s="179" t="s">
        <v>137</v>
      </c>
      <c r="S56" s="179" t="s">
        <v>120</v>
      </c>
      <c r="T56" s="180" t="s">
        <v>121</v>
      </c>
      <c r="U56" s="160">
        <v>0.34</v>
      </c>
      <c r="V56" s="160">
        <f>ROUND(E56*U56,2)</f>
        <v>21.95</v>
      </c>
      <c r="W56" s="160"/>
      <c r="X56" s="160" t="s">
        <v>122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123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2" t="s">
        <v>374</v>
      </c>
      <c r="D57" s="161"/>
      <c r="E57" s="162">
        <v>64.55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127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168" t="s">
        <v>114</v>
      </c>
      <c r="B58" s="169" t="s">
        <v>65</v>
      </c>
      <c r="C58" s="190" t="s">
        <v>66</v>
      </c>
      <c r="D58" s="170"/>
      <c r="E58" s="171"/>
      <c r="F58" s="172"/>
      <c r="G58" s="172">
        <f>SUMIF(AG59:AG67,"&lt;&gt;NOR",G59:G67)</f>
        <v>0</v>
      </c>
      <c r="H58" s="172"/>
      <c r="I58" s="172">
        <f>SUM(I59:I67)</f>
        <v>0</v>
      </c>
      <c r="J58" s="172"/>
      <c r="K58" s="172">
        <f>SUM(K59:K67)</f>
        <v>0</v>
      </c>
      <c r="L58" s="172"/>
      <c r="M58" s="172">
        <f>SUM(M59:M67)</f>
        <v>0</v>
      </c>
      <c r="N58" s="172"/>
      <c r="O58" s="172">
        <f>SUM(O59:O67)</f>
        <v>0</v>
      </c>
      <c r="P58" s="172"/>
      <c r="Q58" s="172">
        <f>SUM(Q59:Q67)</f>
        <v>0</v>
      </c>
      <c r="R58" s="172"/>
      <c r="S58" s="172"/>
      <c r="T58" s="173"/>
      <c r="U58" s="167"/>
      <c r="V58" s="167">
        <f>SUM(V59:V67)</f>
        <v>12.93</v>
      </c>
      <c r="W58" s="167"/>
      <c r="X58" s="167"/>
      <c r="AG58" t="s">
        <v>115</v>
      </c>
    </row>
    <row r="59" spans="1:60" outlineLevel="1" x14ac:dyDescent="0.2">
      <c r="A59" s="174">
        <v>14</v>
      </c>
      <c r="B59" s="175" t="s">
        <v>153</v>
      </c>
      <c r="C59" s="191" t="s">
        <v>154</v>
      </c>
      <c r="D59" s="176" t="s">
        <v>140</v>
      </c>
      <c r="E59" s="177">
        <v>61.96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 t="s">
        <v>155</v>
      </c>
      <c r="S59" s="179" t="s">
        <v>120</v>
      </c>
      <c r="T59" s="180" t="s">
        <v>121</v>
      </c>
      <c r="U59" s="160">
        <v>0.20873</v>
      </c>
      <c r="V59" s="160">
        <f>ROUND(E59*U59,2)</f>
        <v>12.93</v>
      </c>
      <c r="W59" s="160"/>
      <c r="X59" s="160" t="s">
        <v>122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123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2" t="s">
        <v>367</v>
      </c>
      <c r="D60" s="161"/>
      <c r="E60" s="162">
        <v>6.92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127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92" t="s">
        <v>368</v>
      </c>
      <c r="D61" s="161"/>
      <c r="E61" s="162">
        <v>4.08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127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2" t="s">
        <v>369</v>
      </c>
      <c r="D62" s="161"/>
      <c r="E62" s="162">
        <v>9.4600000000000009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127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2" t="s">
        <v>370</v>
      </c>
      <c r="D63" s="161"/>
      <c r="E63" s="162">
        <v>4.08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127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92" t="s">
        <v>371</v>
      </c>
      <c r="D64" s="161"/>
      <c r="E64" s="162">
        <v>14.19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2" t="s">
        <v>372</v>
      </c>
      <c r="D65" s="161"/>
      <c r="E65" s="162">
        <v>12.26</v>
      </c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2" t="s">
        <v>370</v>
      </c>
      <c r="D66" s="161"/>
      <c r="E66" s="162">
        <v>4.08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127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2" t="s">
        <v>373</v>
      </c>
      <c r="D67" s="161"/>
      <c r="E67" s="162">
        <v>6.88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127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8" t="s">
        <v>114</v>
      </c>
      <c r="B68" s="169" t="s">
        <v>67</v>
      </c>
      <c r="C68" s="190" t="s">
        <v>68</v>
      </c>
      <c r="D68" s="170"/>
      <c r="E68" s="171"/>
      <c r="F68" s="172"/>
      <c r="G68" s="172">
        <f>SUMIF(AG69:AG71,"&lt;&gt;NOR",G69:G71)</f>
        <v>0</v>
      </c>
      <c r="H68" s="172"/>
      <c r="I68" s="172">
        <f>SUM(I69:I71)</f>
        <v>0</v>
      </c>
      <c r="J68" s="172"/>
      <c r="K68" s="172">
        <f>SUM(K69:K71)</f>
        <v>0</v>
      </c>
      <c r="L68" s="172"/>
      <c r="M68" s="172">
        <f>SUM(M69:M71)</f>
        <v>0</v>
      </c>
      <c r="N68" s="172"/>
      <c r="O68" s="172">
        <f>SUM(O69:O71)</f>
        <v>0.47</v>
      </c>
      <c r="P68" s="172"/>
      <c r="Q68" s="172">
        <f>SUM(Q69:Q71)</f>
        <v>0</v>
      </c>
      <c r="R68" s="172"/>
      <c r="S68" s="172"/>
      <c r="T68" s="173"/>
      <c r="U68" s="167"/>
      <c r="V68" s="167">
        <f>SUM(V69:V71)</f>
        <v>1.19</v>
      </c>
      <c r="W68" s="167"/>
      <c r="X68" s="167"/>
      <c r="AG68" t="s">
        <v>115</v>
      </c>
    </row>
    <row r="69" spans="1:60" ht="33.75" outlineLevel="1" x14ac:dyDescent="0.2">
      <c r="A69" s="174">
        <v>15</v>
      </c>
      <c r="B69" s="175" t="s">
        <v>375</v>
      </c>
      <c r="C69" s="191" t="s">
        <v>376</v>
      </c>
      <c r="D69" s="176" t="s">
        <v>140</v>
      </c>
      <c r="E69" s="177">
        <v>1.9650000000000001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79">
        <v>0.24154999999999999</v>
      </c>
      <c r="O69" s="179">
        <f>ROUND(E69*N69,2)</f>
        <v>0.47</v>
      </c>
      <c r="P69" s="179">
        <v>0</v>
      </c>
      <c r="Q69" s="179">
        <f>ROUND(E69*P69,2)</f>
        <v>0</v>
      </c>
      <c r="R69" s="179" t="s">
        <v>137</v>
      </c>
      <c r="S69" s="179" t="s">
        <v>120</v>
      </c>
      <c r="T69" s="180" t="s">
        <v>121</v>
      </c>
      <c r="U69" s="160">
        <v>0.60499999999999998</v>
      </c>
      <c r="V69" s="160">
        <f>ROUND(E69*U69,2)</f>
        <v>1.19</v>
      </c>
      <c r="W69" s="160"/>
      <c r="X69" s="160" t="s">
        <v>122</v>
      </c>
      <c r="Y69" s="151"/>
      <c r="Z69" s="151"/>
      <c r="AA69" s="151"/>
      <c r="AB69" s="151"/>
      <c r="AC69" s="151"/>
      <c r="AD69" s="151"/>
      <c r="AE69" s="151"/>
      <c r="AF69" s="151"/>
      <c r="AG69" s="151" t="s">
        <v>123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261" t="s">
        <v>377</v>
      </c>
      <c r="D70" s="262"/>
      <c r="E70" s="262"/>
      <c r="F70" s="262"/>
      <c r="G70" s="262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125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2" t="s">
        <v>378</v>
      </c>
      <c r="D71" s="161"/>
      <c r="E71" s="162">
        <v>1.97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127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68" t="s">
        <v>114</v>
      </c>
      <c r="B72" s="169" t="s">
        <v>69</v>
      </c>
      <c r="C72" s="190" t="s">
        <v>70</v>
      </c>
      <c r="D72" s="170"/>
      <c r="E72" s="171"/>
      <c r="F72" s="172"/>
      <c r="G72" s="172">
        <f>SUMIF(AG73:AG75,"&lt;&gt;NOR",G73:G75)</f>
        <v>0</v>
      </c>
      <c r="H72" s="172"/>
      <c r="I72" s="172">
        <f>SUM(I73:I75)</f>
        <v>0</v>
      </c>
      <c r="J72" s="172"/>
      <c r="K72" s="172">
        <f>SUM(K73:K75)</f>
        <v>0</v>
      </c>
      <c r="L72" s="172"/>
      <c r="M72" s="172">
        <f>SUM(M73:M75)</f>
        <v>0</v>
      </c>
      <c r="N72" s="172"/>
      <c r="O72" s="172">
        <f>SUM(O73:O75)</f>
        <v>0</v>
      </c>
      <c r="P72" s="172"/>
      <c r="Q72" s="172">
        <f>SUM(Q73:Q75)</f>
        <v>0</v>
      </c>
      <c r="R72" s="172"/>
      <c r="S72" s="172"/>
      <c r="T72" s="173"/>
      <c r="U72" s="167"/>
      <c r="V72" s="167">
        <f>SUM(V73:V75)</f>
        <v>22.5</v>
      </c>
      <c r="W72" s="167"/>
      <c r="X72" s="167"/>
      <c r="AG72" t="s">
        <v>115</v>
      </c>
    </row>
    <row r="73" spans="1:60" ht="22.5" outlineLevel="1" x14ac:dyDescent="0.2">
      <c r="A73" s="174">
        <v>16</v>
      </c>
      <c r="B73" s="175" t="s">
        <v>167</v>
      </c>
      <c r="C73" s="191" t="s">
        <v>168</v>
      </c>
      <c r="D73" s="176" t="s">
        <v>169</v>
      </c>
      <c r="E73" s="177">
        <v>116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79">
        <v>0</v>
      </c>
      <c r="O73" s="179">
        <f>ROUND(E73*N73,2)</f>
        <v>0</v>
      </c>
      <c r="P73" s="179">
        <v>0</v>
      </c>
      <c r="Q73" s="179">
        <f>ROUND(E73*P73,2)</f>
        <v>0</v>
      </c>
      <c r="R73" s="179" t="s">
        <v>155</v>
      </c>
      <c r="S73" s="179" t="s">
        <v>120</v>
      </c>
      <c r="T73" s="180" t="s">
        <v>121</v>
      </c>
      <c r="U73" s="160">
        <v>0.19400000000000001</v>
      </c>
      <c r="V73" s="160">
        <f>ROUND(E73*U73,2)</f>
        <v>22.5</v>
      </c>
      <c r="W73" s="160"/>
      <c r="X73" s="160" t="s">
        <v>122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123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2" t="s">
        <v>379</v>
      </c>
      <c r="D74" s="161"/>
      <c r="E74" s="162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127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2" t="s">
        <v>380</v>
      </c>
      <c r="D75" s="161"/>
      <c r="E75" s="162">
        <v>116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127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68" t="s">
        <v>114</v>
      </c>
      <c r="B76" s="169" t="s">
        <v>71</v>
      </c>
      <c r="C76" s="190" t="s">
        <v>72</v>
      </c>
      <c r="D76" s="170"/>
      <c r="E76" s="171"/>
      <c r="F76" s="172"/>
      <c r="G76" s="172">
        <f>SUMIF(AG77:AG87,"&lt;&gt;NOR",G77:G87)</f>
        <v>0</v>
      </c>
      <c r="H76" s="172"/>
      <c r="I76" s="172">
        <f>SUM(I77:I87)</f>
        <v>0</v>
      </c>
      <c r="J76" s="172"/>
      <c r="K76" s="172">
        <f>SUM(K77:K87)</f>
        <v>0</v>
      </c>
      <c r="L76" s="172"/>
      <c r="M76" s="172">
        <f>SUM(M77:M87)</f>
        <v>0</v>
      </c>
      <c r="N76" s="172"/>
      <c r="O76" s="172">
        <f>SUM(O77:O87)</f>
        <v>0.01</v>
      </c>
      <c r="P76" s="172"/>
      <c r="Q76" s="172">
        <f>SUM(Q77:Q87)</f>
        <v>8.4</v>
      </c>
      <c r="R76" s="172"/>
      <c r="S76" s="172"/>
      <c r="T76" s="173"/>
      <c r="U76" s="167"/>
      <c r="V76" s="167">
        <f>SUM(V77:V87)</f>
        <v>53.290000000000006</v>
      </c>
      <c r="W76" s="167"/>
      <c r="X76" s="167"/>
      <c r="AG76" t="s">
        <v>115</v>
      </c>
    </row>
    <row r="77" spans="1:60" outlineLevel="1" x14ac:dyDescent="0.2">
      <c r="A77" s="174">
        <v>17</v>
      </c>
      <c r="B77" s="175" t="s">
        <v>172</v>
      </c>
      <c r="C77" s="191" t="s">
        <v>173</v>
      </c>
      <c r="D77" s="176" t="s">
        <v>118</v>
      </c>
      <c r="E77" s="177">
        <v>3.8170000000000002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9">
        <v>1.47E-3</v>
      </c>
      <c r="O77" s="179">
        <f>ROUND(E77*N77,2)</f>
        <v>0.01</v>
      </c>
      <c r="P77" s="179">
        <v>2.2000000000000002</v>
      </c>
      <c r="Q77" s="179">
        <f>ROUND(E77*P77,2)</f>
        <v>8.4</v>
      </c>
      <c r="R77" s="179" t="s">
        <v>174</v>
      </c>
      <c r="S77" s="179" t="s">
        <v>120</v>
      </c>
      <c r="T77" s="180" t="s">
        <v>121</v>
      </c>
      <c r="U77" s="160">
        <v>4.9960000000000004</v>
      </c>
      <c r="V77" s="160">
        <f>ROUND(E77*U77,2)</f>
        <v>19.07</v>
      </c>
      <c r="W77" s="160"/>
      <c r="X77" s="160" t="s">
        <v>122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123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8"/>
      <c r="B78" s="159"/>
      <c r="C78" s="261" t="s">
        <v>175</v>
      </c>
      <c r="D78" s="262"/>
      <c r="E78" s="262"/>
      <c r="F78" s="262"/>
      <c r="G78" s="262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125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81" t="str">
        <f>C78</f>
        <v>nebo vybourání otvorů průřezové plochy přes 4 m2 ve zdivu z betonu prostého, včetně pomocného lešení o výšce podlahy do 1900 mm a pro zatížení do 1,5 kPa  (150 kg/m2),</v>
      </c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2" t="s">
        <v>381</v>
      </c>
      <c r="D79" s="161"/>
      <c r="E79" s="162">
        <v>1.68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2" t="s">
        <v>382</v>
      </c>
      <c r="D80" s="161"/>
      <c r="E80" s="162">
        <v>1.1200000000000001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127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2" t="s">
        <v>383</v>
      </c>
      <c r="D81" s="161"/>
      <c r="E81" s="162">
        <v>0.26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127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2" t="s">
        <v>384</v>
      </c>
      <c r="D82" s="161"/>
      <c r="E82" s="162">
        <v>0.17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127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2" t="s">
        <v>385</v>
      </c>
      <c r="D83" s="161"/>
      <c r="E83" s="162">
        <v>0.59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127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4">
        <v>18</v>
      </c>
      <c r="B84" s="175" t="s">
        <v>187</v>
      </c>
      <c r="C84" s="191" t="s">
        <v>188</v>
      </c>
      <c r="D84" s="176" t="s">
        <v>189</v>
      </c>
      <c r="E84" s="177">
        <v>29</v>
      </c>
      <c r="F84" s="178"/>
      <c r="G84" s="179">
        <f>ROUND(E84*F84,2)</f>
        <v>0</v>
      </c>
      <c r="H84" s="178"/>
      <c r="I84" s="179">
        <f>ROUND(E84*H84,2)</f>
        <v>0</v>
      </c>
      <c r="J84" s="178"/>
      <c r="K84" s="179">
        <f>ROUND(E84*J84,2)</f>
        <v>0</v>
      </c>
      <c r="L84" s="179">
        <v>21</v>
      </c>
      <c r="M84" s="179">
        <f>G84*(1+L84/100)</f>
        <v>0</v>
      </c>
      <c r="N84" s="179">
        <v>0</v>
      </c>
      <c r="O84" s="179">
        <f>ROUND(E84*N84,2)</f>
        <v>0</v>
      </c>
      <c r="P84" s="179">
        <v>0</v>
      </c>
      <c r="Q84" s="179">
        <f>ROUND(E84*P84,2)</f>
        <v>0</v>
      </c>
      <c r="R84" s="179"/>
      <c r="S84" s="179" t="s">
        <v>190</v>
      </c>
      <c r="T84" s="180" t="s">
        <v>121</v>
      </c>
      <c r="U84" s="160">
        <v>0.4</v>
      </c>
      <c r="V84" s="160">
        <f>ROUND(E84*U84,2)</f>
        <v>11.6</v>
      </c>
      <c r="W84" s="160"/>
      <c r="X84" s="160" t="s">
        <v>122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123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2" t="s">
        <v>386</v>
      </c>
      <c r="D85" s="161"/>
      <c r="E85" s="162">
        <v>29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127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4">
        <v>19</v>
      </c>
      <c r="B86" s="175" t="s">
        <v>192</v>
      </c>
      <c r="C86" s="191" t="s">
        <v>193</v>
      </c>
      <c r="D86" s="176" t="s">
        <v>189</v>
      </c>
      <c r="E86" s="177">
        <v>29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9">
        <v>0</v>
      </c>
      <c r="O86" s="179">
        <f>ROUND(E86*N86,2)</f>
        <v>0</v>
      </c>
      <c r="P86" s="179">
        <v>0</v>
      </c>
      <c r="Q86" s="179">
        <f>ROUND(E86*P86,2)</f>
        <v>0</v>
      </c>
      <c r="R86" s="179"/>
      <c r="S86" s="179" t="s">
        <v>190</v>
      </c>
      <c r="T86" s="180" t="s">
        <v>121</v>
      </c>
      <c r="U86" s="160">
        <v>0.78</v>
      </c>
      <c r="V86" s="160">
        <f>ROUND(E86*U86,2)</f>
        <v>22.62</v>
      </c>
      <c r="W86" s="160"/>
      <c r="X86" s="160" t="s">
        <v>122</v>
      </c>
      <c r="Y86" s="151"/>
      <c r="Z86" s="151"/>
      <c r="AA86" s="151"/>
      <c r="AB86" s="151"/>
      <c r="AC86" s="151"/>
      <c r="AD86" s="151"/>
      <c r="AE86" s="151"/>
      <c r="AF86" s="151"/>
      <c r="AG86" s="151" t="s">
        <v>123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2" t="s">
        <v>387</v>
      </c>
      <c r="D87" s="161"/>
      <c r="E87" s="162">
        <v>29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127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8" t="s">
        <v>114</v>
      </c>
      <c r="B88" s="169" t="s">
        <v>73</v>
      </c>
      <c r="C88" s="190" t="s">
        <v>74</v>
      </c>
      <c r="D88" s="170"/>
      <c r="E88" s="171"/>
      <c r="F88" s="172"/>
      <c r="G88" s="172">
        <f>SUMIF(AG89:AG90,"&lt;&gt;NOR",G89:G90)</f>
        <v>0</v>
      </c>
      <c r="H88" s="172"/>
      <c r="I88" s="172">
        <f>SUM(I89:I90)</f>
        <v>0</v>
      </c>
      <c r="J88" s="172"/>
      <c r="K88" s="172">
        <f>SUM(K89:K90)</f>
        <v>0</v>
      </c>
      <c r="L88" s="172"/>
      <c r="M88" s="172">
        <f>SUM(M89:M90)</f>
        <v>0</v>
      </c>
      <c r="N88" s="172"/>
      <c r="O88" s="172">
        <f>SUM(O89:O90)</f>
        <v>0</v>
      </c>
      <c r="P88" s="172"/>
      <c r="Q88" s="172">
        <f>SUM(Q89:Q90)</f>
        <v>0</v>
      </c>
      <c r="R88" s="172"/>
      <c r="S88" s="172"/>
      <c r="T88" s="173"/>
      <c r="U88" s="167"/>
      <c r="V88" s="167">
        <f>SUM(V89:V90)</f>
        <v>8.2899999999999991</v>
      </c>
      <c r="W88" s="167"/>
      <c r="X88" s="167"/>
      <c r="AG88" t="s">
        <v>115</v>
      </c>
    </row>
    <row r="89" spans="1:60" ht="33.75" outlineLevel="1" x14ac:dyDescent="0.2">
      <c r="A89" s="174">
        <v>20</v>
      </c>
      <c r="B89" s="175" t="s">
        <v>388</v>
      </c>
      <c r="C89" s="191" t="s">
        <v>389</v>
      </c>
      <c r="D89" s="176" t="s">
        <v>197</v>
      </c>
      <c r="E89" s="177">
        <v>8.8354300000000006</v>
      </c>
      <c r="F89" s="178"/>
      <c r="G89" s="179">
        <f>ROUND(E89*F89,2)</f>
        <v>0</v>
      </c>
      <c r="H89" s="178"/>
      <c r="I89" s="179">
        <f>ROUND(E89*H89,2)</f>
        <v>0</v>
      </c>
      <c r="J89" s="178"/>
      <c r="K89" s="179">
        <f>ROUND(E89*J89,2)</f>
        <v>0</v>
      </c>
      <c r="L89" s="179">
        <v>21</v>
      </c>
      <c r="M89" s="179">
        <f>G89*(1+L89/100)</f>
        <v>0</v>
      </c>
      <c r="N89" s="179">
        <v>0</v>
      </c>
      <c r="O89" s="179">
        <f>ROUND(E89*N89,2)</f>
        <v>0</v>
      </c>
      <c r="P89" s="179">
        <v>0</v>
      </c>
      <c r="Q89" s="179">
        <f>ROUND(E89*P89,2)</f>
        <v>0</v>
      </c>
      <c r="R89" s="179" t="s">
        <v>155</v>
      </c>
      <c r="S89" s="179" t="s">
        <v>120</v>
      </c>
      <c r="T89" s="180" t="s">
        <v>121</v>
      </c>
      <c r="U89" s="160">
        <v>0.9385</v>
      </c>
      <c r="V89" s="160">
        <f>ROUND(E89*U89,2)</f>
        <v>8.2899999999999991</v>
      </c>
      <c r="W89" s="160"/>
      <c r="X89" s="160" t="s">
        <v>122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199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261" t="s">
        <v>390</v>
      </c>
      <c r="D90" s="262"/>
      <c r="E90" s="262"/>
      <c r="F90" s="262"/>
      <c r="G90" s="262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125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68" t="s">
        <v>114</v>
      </c>
      <c r="B91" s="169" t="s">
        <v>77</v>
      </c>
      <c r="C91" s="190" t="s">
        <v>78</v>
      </c>
      <c r="D91" s="170"/>
      <c r="E91" s="171"/>
      <c r="F91" s="172"/>
      <c r="G91" s="172">
        <f>SUMIF(AG92:AG119,"&lt;&gt;NOR",G92:G119)</f>
        <v>0</v>
      </c>
      <c r="H91" s="172"/>
      <c r="I91" s="172">
        <f>SUM(I92:I119)</f>
        <v>0</v>
      </c>
      <c r="J91" s="172"/>
      <c r="K91" s="172">
        <f>SUM(K92:K119)</f>
        <v>0</v>
      </c>
      <c r="L91" s="172"/>
      <c r="M91" s="172">
        <f>SUM(M92:M119)</f>
        <v>0</v>
      </c>
      <c r="N91" s="172"/>
      <c r="O91" s="172">
        <f>SUM(O92:O119)</f>
        <v>0.02</v>
      </c>
      <c r="P91" s="172"/>
      <c r="Q91" s="172">
        <f>SUM(Q92:Q119)</f>
        <v>0</v>
      </c>
      <c r="R91" s="172"/>
      <c r="S91" s="172"/>
      <c r="T91" s="173"/>
      <c r="U91" s="167"/>
      <c r="V91" s="167">
        <f>SUM(V92:V119)</f>
        <v>0</v>
      </c>
      <c r="W91" s="167"/>
      <c r="X91" s="167"/>
      <c r="AG91" t="s">
        <v>115</v>
      </c>
    </row>
    <row r="92" spans="1:60" outlineLevel="1" x14ac:dyDescent="0.2">
      <c r="A92" s="174">
        <v>21</v>
      </c>
      <c r="B92" s="175" t="s">
        <v>222</v>
      </c>
      <c r="C92" s="191" t="s">
        <v>223</v>
      </c>
      <c r="D92" s="176" t="s">
        <v>224</v>
      </c>
      <c r="E92" s="177">
        <v>94.555499999999995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9">
        <v>1.6000000000000001E-4</v>
      </c>
      <c r="O92" s="179">
        <f>ROUND(E92*N92,2)</f>
        <v>0.02</v>
      </c>
      <c r="P92" s="179">
        <v>0</v>
      </c>
      <c r="Q92" s="179">
        <f>ROUND(E92*P92,2)</f>
        <v>0</v>
      </c>
      <c r="R92" s="179"/>
      <c r="S92" s="179" t="s">
        <v>190</v>
      </c>
      <c r="T92" s="180" t="s">
        <v>121</v>
      </c>
      <c r="U92" s="160">
        <v>0</v>
      </c>
      <c r="V92" s="160">
        <f>ROUND(E92*U92,2)</f>
        <v>0</v>
      </c>
      <c r="W92" s="160"/>
      <c r="X92" s="160" t="s">
        <v>122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2" t="s">
        <v>391</v>
      </c>
      <c r="D93" s="161"/>
      <c r="E93" s="162">
        <v>94.56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127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4">
        <v>22</v>
      </c>
      <c r="B94" s="175" t="s">
        <v>231</v>
      </c>
      <c r="C94" s="191" t="s">
        <v>232</v>
      </c>
      <c r="D94" s="176" t="s">
        <v>228</v>
      </c>
      <c r="E94" s="177">
        <v>0.31824000000000002</v>
      </c>
      <c r="F94" s="178"/>
      <c r="G94" s="179">
        <f>ROUND(E94*F94,2)</f>
        <v>0</v>
      </c>
      <c r="H94" s="178"/>
      <c r="I94" s="179">
        <f>ROUND(E94*H94,2)</f>
        <v>0</v>
      </c>
      <c r="J94" s="178"/>
      <c r="K94" s="179">
        <f>ROUND(E94*J94,2)</f>
        <v>0</v>
      </c>
      <c r="L94" s="179">
        <v>21</v>
      </c>
      <c r="M94" s="179">
        <f>G94*(1+L94/100)</f>
        <v>0</v>
      </c>
      <c r="N94" s="179">
        <v>1.2500000000000001E-2</v>
      </c>
      <c r="O94" s="179">
        <f>ROUND(E94*N94,2)</f>
        <v>0</v>
      </c>
      <c r="P94" s="179">
        <v>0</v>
      </c>
      <c r="Q94" s="179">
        <f>ROUND(E94*P94,2)</f>
        <v>0</v>
      </c>
      <c r="R94" s="179" t="s">
        <v>210</v>
      </c>
      <c r="S94" s="179" t="s">
        <v>120</v>
      </c>
      <c r="T94" s="180" t="s">
        <v>121</v>
      </c>
      <c r="U94" s="160">
        <v>0</v>
      </c>
      <c r="V94" s="160">
        <f>ROUND(E94*U94,2)</f>
        <v>0</v>
      </c>
      <c r="W94" s="160"/>
      <c r="X94" s="160" t="s">
        <v>211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212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2" t="s">
        <v>392</v>
      </c>
      <c r="D95" s="161"/>
      <c r="E95" s="162">
        <v>0.31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127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3" t="s">
        <v>230</v>
      </c>
      <c r="D96" s="163"/>
      <c r="E96" s="164">
        <v>0.01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127</v>
      </c>
      <c r="AH96" s="151">
        <v>4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3" t="s">
        <v>234</v>
      </c>
      <c r="D97" s="163"/>
      <c r="E97" s="164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127</v>
      </c>
      <c r="AH97" s="151">
        <v>4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4">
        <v>23</v>
      </c>
      <c r="B98" s="175" t="s">
        <v>235</v>
      </c>
      <c r="C98" s="191" t="s">
        <v>236</v>
      </c>
      <c r="D98" s="176" t="s">
        <v>228</v>
      </c>
      <c r="E98" s="177">
        <v>0.31824000000000002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9">
        <v>0.01</v>
      </c>
      <c r="O98" s="179">
        <f>ROUND(E98*N98,2)</f>
        <v>0</v>
      </c>
      <c r="P98" s="179">
        <v>0</v>
      </c>
      <c r="Q98" s="179">
        <f>ROUND(E98*P98,2)</f>
        <v>0</v>
      </c>
      <c r="R98" s="179" t="s">
        <v>210</v>
      </c>
      <c r="S98" s="179" t="s">
        <v>120</v>
      </c>
      <c r="T98" s="180" t="s">
        <v>121</v>
      </c>
      <c r="U98" s="160">
        <v>0</v>
      </c>
      <c r="V98" s="160">
        <f>ROUND(E98*U98,2)</f>
        <v>0</v>
      </c>
      <c r="W98" s="160"/>
      <c r="X98" s="160" t="s">
        <v>211</v>
      </c>
      <c r="Y98" s="151"/>
      <c r="Z98" s="151"/>
      <c r="AA98" s="151"/>
      <c r="AB98" s="151"/>
      <c r="AC98" s="151"/>
      <c r="AD98" s="151"/>
      <c r="AE98" s="151"/>
      <c r="AF98" s="151"/>
      <c r="AG98" s="151" t="s">
        <v>212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2" t="s">
        <v>393</v>
      </c>
      <c r="D99" s="161"/>
      <c r="E99" s="162">
        <v>0.31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127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3" t="s">
        <v>230</v>
      </c>
      <c r="D100" s="163"/>
      <c r="E100" s="164">
        <v>0.01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127</v>
      </c>
      <c r="AH100" s="151">
        <v>4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4" t="s">
        <v>217</v>
      </c>
      <c r="D101" s="165"/>
      <c r="E101" s="166">
        <v>0.32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127</v>
      </c>
      <c r="AH101" s="151">
        <v>1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4">
        <v>24</v>
      </c>
      <c r="B102" s="175" t="s">
        <v>237</v>
      </c>
      <c r="C102" s="191" t="s">
        <v>238</v>
      </c>
      <c r="D102" s="176" t="s">
        <v>169</v>
      </c>
      <c r="E102" s="177">
        <v>318.24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0</v>
      </c>
      <c r="O102" s="179">
        <f>ROUND(E102*N102,2)</f>
        <v>0</v>
      </c>
      <c r="P102" s="179">
        <v>0</v>
      </c>
      <c r="Q102" s="179">
        <f>ROUND(E102*P102,2)</f>
        <v>0</v>
      </c>
      <c r="R102" s="179" t="s">
        <v>210</v>
      </c>
      <c r="S102" s="179" t="s">
        <v>120</v>
      </c>
      <c r="T102" s="180" t="s">
        <v>121</v>
      </c>
      <c r="U102" s="160">
        <v>0</v>
      </c>
      <c r="V102" s="160">
        <f>ROUND(E102*U102,2)</f>
        <v>0</v>
      </c>
      <c r="W102" s="160"/>
      <c r="X102" s="160" t="s">
        <v>211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212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394</v>
      </c>
      <c r="D103" s="161"/>
      <c r="E103" s="162">
        <v>312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3" t="s">
        <v>230</v>
      </c>
      <c r="D104" s="163"/>
      <c r="E104" s="164">
        <v>6.24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127</v>
      </c>
      <c r="AH104" s="151">
        <v>4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4" t="s">
        <v>217</v>
      </c>
      <c r="D105" s="165"/>
      <c r="E105" s="166">
        <v>318.24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127</v>
      </c>
      <c r="AH105" s="151">
        <v>1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4">
        <v>25</v>
      </c>
      <c r="B106" s="175" t="s">
        <v>241</v>
      </c>
      <c r="C106" s="191" t="s">
        <v>242</v>
      </c>
      <c r="D106" s="176" t="s">
        <v>169</v>
      </c>
      <c r="E106" s="177">
        <v>2386.8000000000002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9">
        <v>0</v>
      </c>
      <c r="O106" s="179">
        <f>ROUND(E106*N106,2)</f>
        <v>0</v>
      </c>
      <c r="P106" s="179">
        <v>0</v>
      </c>
      <c r="Q106" s="179">
        <f>ROUND(E106*P106,2)</f>
        <v>0</v>
      </c>
      <c r="R106" s="179" t="s">
        <v>210</v>
      </c>
      <c r="S106" s="179" t="s">
        <v>120</v>
      </c>
      <c r="T106" s="180" t="s">
        <v>121</v>
      </c>
      <c r="U106" s="160">
        <v>0</v>
      </c>
      <c r="V106" s="160">
        <f>ROUND(E106*U106,2)</f>
        <v>0</v>
      </c>
      <c r="W106" s="160"/>
      <c r="X106" s="160" t="s">
        <v>211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212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395</v>
      </c>
      <c r="D107" s="161"/>
      <c r="E107" s="162">
        <v>2340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3" t="s">
        <v>230</v>
      </c>
      <c r="D108" s="163"/>
      <c r="E108" s="164">
        <v>46.8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127</v>
      </c>
      <c r="AH108" s="151">
        <v>4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4" t="s">
        <v>217</v>
      </c>
      <c r="D109" s="165"/>
      <c r="E109" s="166">
        <v>2386.8000000000002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127</v>
      </c>
      <c r="AH109" s="151">
        <v>1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4">
        <v>26</v>
      </c>
      <c r="B110" s="175" t="s">
        <v>249</v>
      </c>
      <c r="C110" s="191" t="s">
        <v>250</v>
      </c>
      <c r="D110" s="176" t="s">
        <v>246</v>
      </c>
      <c r="E110" s="177">
        <v>184.63499999999999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21</v>
      </c>
      <c r="M110" s="179">
        <f>G110*(1+L110/100)</f>
        <v>0</v>
      </c>
      <c r="N110" s="179">
        <v>0</v>
      </c>
      <c r="O110" s="179">
        <f>ROUND(E110*N110,2)</f>
        <v>0</v>
      </c>
      <c r="P110" s="179">
        <v>0</v>
      </c>
      <c r="Q110" s="179">
        <f>ROUND(E110*P110,2)</f>
        <v>0</v>
      </c>
      <c r="R110" s="179"/>
      <c r="S110" s="179" t="s">
        <v>190</v>
      </c>
      <c r="T110" s="180" t="s">
        <v>121</v>
      </c>
      <c r="U110" s="160">
        <v>0</v>
      </c>
      <c r="V110" s="160">
        <f>ROUND(E110*U110,2)</f>
        <v>0</v>
      </c>
      <c r="W110" s="160"/>
      <c r="X110" s="160" t="s">
        <v>211</v>
      </c>
      <c r="Y110" s="151"/>
      <c r="Z110" s="151"/>
      <c r="AA110" s="151"/>
      <c r="AB110" s="151"/>
      <c r="AC110" s="151"/>
      <c r="AD110" s="151"/>
      <c r="AE110" s="151"/>
      <c r="AF110" s="151"/>
      <c r="AG110" s="151" t="s">
        <v>212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2" t="s">
        <v>396</v>
      </c>
      <c r="D111" s="161"/>
      <c r="E111" s="162">
        <v>167.85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3" t="s">
        <v>248</v>
      </c>
      <c r="D112" s="163"/>
      <c r="E112" s="164">
        <v>16.79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127</v>
      </c>
      <c r="AH112" s="151">
        <v>4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3" t="s">
        <v>234</v>
      </c>
      <c r="D113" s="163"/>
      <c r="E113" s="164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127</v>
      </c>
      <c r="AH113" s="151">
        <v>4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4">
        <v>27</v>
      </c>
      <c r="B114" s="175" t="s">
        <v>252</v>
      </c>
      <c r="C114" s="191" t="s">
        <v>253</v>
      </c>
      <c r="D114" s="176" t="s">
        <v>246</v>
      </c>
      <c r="E114" s="177">
        <v>685.46400000000006</v>
      </c>
      <c r="F114" s="178"/>
      <c r="G114" s="179">
        <f>ROUND(E114*F114,2)</f>
        <v>0</v>
      </c>
      <c r="H114" s="178"/>
      <c r="I114" s="179">
        <f>ROUND(E114*H114,2)</f>
        <v>0</v>
      </c>
      <c r="J114" s="178"/>
      <c r="K114" s="179">
        <f>ROUND(E114*J114,2)</f>
        <v>0</v>
      </c>
      <c r="L114" s="179">
        <v>21</v>
      </c>
      <c r="M114" s="179">
        <f>G114*(1+L114/100)</f>
        <v>0</v>
      </c>
      <c r="N114" s="179">
        <v>0</v>
      </c>
      <c r="O114" s="179">
        <f>ROUND(E114*N114,2)</f>
        <v>0</v>
      </c>
      <c r="P114" s="179">
        <v>0</v>
      </c>
      <c r="Q114" s="179">
        <f>ROUND(E114*P114,2)</f>
        <v>0</v>
      </c>
      <c r="R114" s="179"/>
      <c r="S114" s="179" t="s">
        <v>190</v>
      </c>
      <c r="T114" s="180" t="s">
        <v>121</v>
      </c>
      <c r="U114" s="160">
        <v>0</v>
      </c>
      <c r="V114" s="160">
        <f>ROUND(E114*U114,2)</f>
        <v>0</v>
      </c>
      <c r="W114" s="160"/>
      <c r="X114" s="160" t="s">
        <v>211</v>
      </c>
      <c r="Y114" s="151"/>
      <c r="Z114" s="151"/>
      <c r="AA114" s="151"/>
      <c r="AB114" s="151"/>
      <c r="AC114" s="151"/>
      <c r="AD114" s="151"/>
      <c r="AE114" s="151"/>
      <c r="AF114" s="151"/>
      <c r="AG114" s="151" t="s">
        <v>212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2" t="s">
        <v>397</v>
      </c>
      <c r="D115" s="161"/>
      <c r="E115" s="162">
        <v>659.1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127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3" t="s">
        <v>255</v>
      </c>
      <c r="D116" s="163"/>
      <c r="E116" s="164">
        <v>26.36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127</v>
      </c>
      <c r="AH116" s="151">
        <v>4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4" t="s">
        <v>217</v>
      </c>
      <c r="D117" s="165"/>
      <c r="E117" s="166">
        <v>685.46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127</v>
      </c>
      <c r="AH117" s="151">
        <v>1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4">
        <v>28</v>
      </c>
      <c r="B118" s="175" t="s">
        <v>256</v>
      </c>
      <c r="C118" s="191" t="s">
        <v>257</v>
      </c>
      <c r="D118" s="176" t="s">
        <v>0</v>
      </c>
      <c r="E118" s="177">
        <v>436.11610000000002</v>
      </c>
      <c r="F118" s="178"/>
      <c r="G118" s="179">
        <f>ROUND(E118*F118,2)</f>
        <v>0</v>
      </c>
      <c r="H118" s="178"/>
      <c r="I118" s="179">
        <f>ROUND(E118*H118,2)</f>
        <v>0</v>
      </c>
      <c r="J118" s="178"/>
      <c r="K118" s="179">
        <f>ROUND(E118*J118,2)</f>
        <v>0</v>
      </c>
      <c r="L118" s="179">
        <v>21</v>
      </c>
      <c r="M118" s="179">
        <f>G118*(1+L118/100)</f>
        <v>0</v>
      </c>
      <c r="N118" s="179">
        <v>0</v>
      </c>
      <c r="O118" s="179">
        <f>ROUND(E118*N118,2)</f>
        <v>0</v>
      </c>
      <c r="P118" s="179">
        <v>0</v>
      </c>
      <c r="Q118" s="179">
        <f>ROUND(E118*P118,2)</f>
        <v>0</v>
      </c>
      <c r="R118" s="179" t="s">
        <v>258</v>
      </c>
      <c r="S118" s="179" t="s">
        <v>120</v>
      </c>
      <c r="T118" s="180" t="s">
        <v>121</v>
      </c>
      <c r="U118" s="160">
        <v>0</v>
      </c>
      <c r="V118" s="160">
        <f>ROUND(E118*U118,2)</f>
        <v>0</v>
      </c>
      <c r="W118" s="160"/>
      <c r="X118" s="160" t="s">
        <v>122</v>
      </c>
      <c r="Y118" s="151"/>
      <c r="Z118" s="151"/>
      <c r="AA118" s="151"/>
      <c r="AB118" s="151"/>
      <c r="AC118" s="151"/>
      <c r="AD118" s="151"/>
      <c r="AE118" s="151"/>
      <c r="AF118" s="151"/>
      <c r="AG118" s="151" t="s">
        <v>220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61" t="s">
        <v>259</v>
      </c>
      <c r="D119" s="262"/>
      <c r="E119" s="262"/>
      <c r="F119" s="262"/>
      <c r="G119" s="262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125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8" t="s">
        <v>114</v>
      </c>
      <c r="B120" s="169" t="s">
        <v>79</v>
      </c>
      <c r="C120" s="190" t="s">
        <v>80</v>
      </c>
      <c r="D120" s="170"/>
      <c r="E120" s="171"/>
      <c r="F120" s="172"/>
      <c r="G120" s="172">
        <f>SUMIF(AG121:AG180,"&lt;&gt;NOR",G121:G180)</f>
        <v>0</v>
      </c>
      <c r="H120" s="172"/>
      <c r="I120" s="172">
        <f>SUM(I121:I180)</f>
        <v>0</v>
      </c>
      <c r="J120" s="172"/>
      <c r="K120" s="172">
        <f>SUM(K121:K180)</f>
        <v>0</v>
      </c>
      <c r="L120" s="172"/>
      <c r="M120" s="172">
        <f>SUM(M121:M180)</f>
        <v>0</v>
      </c>
      <c r="N120" s="172"/>
      <c r="O120" s="172">
        <f>SUM(O121:O180)</f>
        <v>0.42</v>
      </c>
      <c r="P120" s="172"/>
      <c r="Q120" s="172">
        <f>SUM(Q121:Q180)</f>
        <v>0.88</v>
      </c>
      <c r="R120" s="172"/>
      <c r="S120" s="172"/>
      <c r="T120" s="173"/>
      <c r="U120" s="167"/>
      <c r="V120" s="167">
        <f>SUM(V121:V180)</f>
        <v>150.13</v>
      </c>
      <c r="W120" s="167"/>
      <c r="X120" s="167"/>
      <c r="AG120" t="s">
        <v>115</v>
      </c>
    </row>
    <row r="121" spans="1:60" outlineLevel="1" x14ac:dyDescent="0.2">
      <c r="A121" s="174">
        <v>29</v>
      </c>
      <c r="B121" s="175" t="s">
        <v>260</v>
      </c>
      <c r="C121" s="191" t="s">
        <v>261</v>
      </c>
      <c r="D121" s="176" t="s">
        <v>151</v>
      </c>
      <c r="E121" s="177">
        <v>78.045000000000002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21</v>
      </c>
      <c r="M121" s="179">
        <f>G121*(1+L121/100)</f>
        <v>0</v>
      </c>
      <c r="N121" s="179">
        <v>0</v>
      </c>
      <c r="O121" s="179">
        <f>ROUND(E121*N121,2)</f>
        <v>0</v>
      </c>
      <c r="P121" s="179">
        <v>9.2499999999999995E-3</v>
      </c>
      <c r="Q121" s="179">
        <f>ROUND(E121*P121,2)</f>
        <v>0.72</v>
      </c>
      <c r="R121" s="179" t="s">
        <v>262</v>
      </c>
      <c r="S121" s="179" t="s">
        <v>120</v>
      </c>
      <c r="T121" s="180" t="s">
        <v>121</v>
      </c>
      <c r="U121" s="160">
        <v>0.28699999999999998</v>
      </c>
      <c r="V121" s="160">
        <f>ROUND(E121*U121,2)</f>
        <v>22.4</v>
      </c>
      <c r="W121" s="160"/>
      <c r="X121" s="160" t="s">
        <v>122</v>
      </c>
      <c r="Y121" s="151"/>
      <c r="Z121" s="151"/>
      <c r="AA121" s="151"/>
      <c r="AB121" s="151"/>
      <c r="AC121" s="151"/>
      <c r="AD121" s="151"/>
      <c r="AE121" s="151"/>
      <c r="AF121" s="151"/>
      <c r="AG121" s="151" t="s">
        <v>123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2" t="s">
        <v>398</v>
      </c>
      <c r="D122" s="161"/>
      <c r="E122" s="162">
        <v>61.55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127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2" t="s">
        <v>399</v>
      </c>
      <c r="D123" s="161"/>
      <c r="E123" s="162">
        <v>16.5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127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4">
        <v>30</v>
      </c>
      <c r="B124" s="175" t="s">
        <v>264</v>
      </c>
      <c r="C124" s="191" t="s">
        <v>265</v>
      </c>
      <c r="D124" s="176" t="s">
        <v>266</v>
      </c>
      <c r="E124" s="177">
        <v>249.20227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9">
        <v>6.0000000000000002E-5</v>
      </c>
      <c r="O124" s="179">
        <f>ROUND(E124*N124,2)</f>
        <v>0.01</v>
      </c>
      <c r="P124" s="179">
        <v>0</v>
      </c>
      <c r="Q124" s="179">
        <f>ROUND(E124*P124,2)</f>
        <v>0</v>
      </c>
      <c r="R124" s="179" t="s">
        <v>262</v>
      </c>
      <c r="S124" s="179" t="s">
        <v>120</v>
      </c>
      <c r="T124" s="180" t="s">
        <v>121</v>
      </c>
      <c r="U124" s="160">
        <v>0.42599999999999999</v>
      </c>
      <c r="V124" s="160">
        <f>ROUND(E124*U124,2)</f>
        <v>106.16</v>
      </c>
      <c r="W124" s="160"/>
      <c r="X124" s="160" t="s">
        <v>122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123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2" t="s">
        <v>400</v>
      </c>
      <c r="D125" s="161"/>
      <c r="E125" s="162"/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127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2" t="s">
        <v>401</v>
      </c>
      <c r="D126" s="161"/>
      <c r="E126" s="162">
        <v>0.04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2" t="s">
        <v>402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127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2" t="s">
        <v>403</v>
      </c>
      <c r="D128" s="161"/>
      <c r="E128" s="162">
        <v>0.05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127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2" t="s">
        <v>404</v>
      </c>
      <c r="D129" s="161"/>
      <c r="E129" s="162">
        <v>0.03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127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2" t="s">
        <v>405</v>
      </c>
      <c r="D130" s="161"/>
      <c r="E130" s="162">
        <v>178.13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2" t="s">
        <v>406</v>
      </c>
      <c r="D131" s="161"/>
      <c r="E131" s="162">
        <v>16.29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2" t="s">
        <v>407</v>
      </c>
      <c r="D132" s="161"/>
      <c r="E132" s="162">
        <v>36.19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127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3" t="s">
        <v>278</v>
      </c>
      <c r="D133" s="163"/>
      <c r="E133" s="164">
        <v>18.46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127</v>
      </c>
      <c r="AH133" s="151">
        <v>4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4" t="s">
        <v>217</v>
      </c>
      <c r="D134" s="165"/>
      <c r="E134" s="166">
        <v>249.2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127</v>
      </c>
      <c r="AH134" s="151">
        <v>1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74">
        <v>31</v>
      </c>
      <c r="B135" s="175" t="s">
        <v>271</v>
      </c>
      <c r="C135" s="191" t="s">
        <v>272</v>
      </c>
      <c r="D135" s="176" t="s">
        <v>266</v>
      </c>
      <c r="E135" s="177">
        <v>158.94319999999999</v>
      </c>
      <c r="F135" s="178"/>
      <c r="G135" s="179">
        <f>ROUND(E135*F135,2)</f>
        <v>0</v>
      </c>
      <c r="H135" s="178"/>
      <c r="I135" s="179">
        <f>ROUND(E135*H135,2)</f>
        <v>0</v>
      </c>
      <c r="J135" s="178"/>
      <c r="K135" s="179">
        <f>ROUND(E135*J135,2)</f>
        <v>0</v>
      </c>
      <c r="L135" s="179">
        <v>21</v>
      </c>
      <c r="M135" s="179">
        <f>G135*(1+L135/100)</f>
        <v>0</v>
      </c>
      <c r="N135" s="179">
        <v>6.0000000000000002E-5</v>
      </c>
      <c r="O135" s="179">
        <f>ROUND(E135*N135,2)</f>
        <v>0.01</v>
      </c>
      <c r="P135" s="179">
        <v>1E-3</v>
      </c>
      <c r="Q135" s="179">
        <f>ROUND(E135*P135,2)</f>
        <v>0.16</v>
      </c>
      <c r="R135" s="179" t="s">
        <v>262</v>
      </c>
      <c r="S135" s="179" t="s">
        <v>120</v>
      </c>
      <c r="T135" s="180" t="s">
        <v>121</v>
      </c>
      <c r="U135" s="160">
        <v>9.7000000000000003E-2</v>
      </c>
      <c r="V135" s="160">
        <f>ROUND(E135*U135,2)</f>
        <v>15.42</v>
      </c>
      <c r="W135" s="160"/>
      <c r="X135" s="160" t="s">
        <v>122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123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2" t="s">
        <v>379</v>
      </c>
      <c r="D136" s="161"/>
      <c r="E136" s="162"/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127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2" t="s">
        <v>408</v>
      </c>
      <c r="D137" s="161"/>
      <c r="E137" s="162">
        <v>126.22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127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2" t="s">
        <v>409</v>
      </c>
      <c r="D138" s="161"/>
      <c r="E138" s="162">
        <v>32.72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127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4">
        <v>32</v>
      </c>
      <c r="B139" s="175" t="s">
        <v>274</v>
      </c>
      <c r="C139" s="191" t="s">
        <v>275</v>
      </c>
      <c r="D139" s="176" t="s">
        <v>197</v>
      </c>
      <c r="E139" s="177">
        <v>5.561E-2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9">
        <v>1</v>
      </c>
      <c r="O139" s="179">
        <f>ROUND(E139*N139,2)</f>
        <v>0.06</v>
      </c>
      <c r="P139" s="179">
        <v>0</v>
      </c>
      <c r="Q139" s="179">
        <f>ROUND(E139*P139,2)</f>
        <v>0</v>
      </c>
      <c r="R139" s="179" t="s">
        <v>210</v>
      </c>
      <c r="S139" s="179" t="s">
        <v>120</v>
      </c>
      <c r="T139" s="180" t="s">
        <v>121</v>
      </c>
      <c r="U139" s="160">
        <v>0</v>
      </c>
      <c r="V139" s="160">
        <f>ROUND(E139*U139,2)</f>
        <v>0</v>
      </c>
      <c r="W139" s="160"/>
      <c r="X139" s="160" t="s">
        <v>211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212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2" t="s">
        <v>170</v>
      </c>
      <c r="D140" s="161"/>
      <c r="E140" s="162"/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127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2" t="s">
        <v>410</v>
      </c>
      <c r="D141" s="161"/>
      <c r="E141" s="162">
        <v>0.05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127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2" t="s">
        <v>402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127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4" t="s">
        <v>217</v>
      </c>
      <c r="D143" s="165"/>
      <c r="E143" s="166">
        <v>0.05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127</v>
      </c>
      <c r="AH143" s="151">
        <v>1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3" t="s">
        <v>278</v>
      </c>
      <c r="D144" s="163"/>
      <c r="E144" s="164"/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127</v>
      </c>
      <c r="AH144" s="151">
        <v>4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4" t="s">
        <v>217</v>
      </c>
      <c r="D145" s="165"/>
      <c r="E145" s="166"/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127</v>
      </c>
      <c r="AH145" s="151">
        <v>1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4">
        <v>33</v>
      </c>
      <c r="B146" s="175" t="s">
        <v>279</v>
      </c>
      <c r="C146" s="191" t="s">
        <v>280</v>
      </c>
      <c r="D146" s="176" t="s">
        <v>197</v>
      </c>
      <c r="E146" s="177">
        <v>8.8749999999999996E-2</v>
      </c>
      <c r="F146" s="178"/>
      <c r="G146" s="179">
        <f>ROUND(E146*F146,2)</f>
        <v>0</v>
      </c>
      <c r="H146" s="178"/>
      <c r="I146" s="179">
        <f>ROUND(E146*H146,2)</f>
        <v>0</v>
      </c>
      <c r="J146" s="178"/>
      <c r="K146" s="179">
        <f>ROUND(E146*J146,2)</f>
        <v>0</v>
      </c>
      <c r="L146" s="179">
        <v>21</v>
      </c>
      <c r="M146" s="179">
        <f>G146*(1+L146/100)</f>
        <v>0</v>
      </c>
      <c r="N146" s="179">
        <v>1</v>
      </c>
      <c r="O146" s="179">
        <f>ROUND(E146*N146,2)</f>
        <v>0.09</v>
      </c>
      <c r="P146" s="179">
        <v>0</v>
      </c>
      <c r="Q146" s="179">
        <f>ROUND(E146*P146,2)</f>
        <v>0</v>
      </c>
      <c r="R146" s="179" t="s">
        <v>210</v>
      </c>
      <c r="S146" s="179" t="s">
        <v>120</v>
      </c>
      <c r="T146" s="180" t="s">
        <v>121</v>
      </c>
      <c r="U146" s="160">
        <v>0</v>
      </c>
      <c r="V146" s="160">
        <f>ROUND(E146*U146,2)</f>
        <v>0</v>
      </c>
      <c r="W146" s="160"/>
      <c r="X146" s="160" t="s">
        <v>211</v>
      </c>
      <c r="Y146" s="151"/>
      <c r="Z146" s="151"/>
      <c r="AA146" s="151"/>
      <c r="AB146" s="151"/>
      <c r="AC146" s="151"/>
      <c r="AD146" s="151"/>
      <c r="AE146" s="151"/>
      <c r="AF146" s="151"/>
      <c r="AG146" s="151" t="s">
        <v>212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2" t="s">
        <v>411</v>
      </c>
      <c r="D147" s="161"/>
      <c r="E147" s="162">
        <v>0.05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127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2" t="s">
        <v>404</v>
      </c>
      <c r="D148" s="161"/>
      <c r="E148" s="162">
        <v>0.03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127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3" t="s">
        <v>278</v>
      </c>
      <c r="D149" s="163"/>
      <c r="E149" s="164">
        <v>0.01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127</v>
      </c>
      <c r="AH149" s="151">
        <v>4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4" t="s">
        <v>217</v>
      </c>
      <c r="D150" s="165"/>
      <c r="E150" s="166">
        <v>0.09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127</v>
      </c>
      <c r="AH150" s="151">
        <v>1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ht="22.5" outlineLevel="1" x14ac:dyDescent="0.2">
      <c r="A151" s="174">
        <v>34</v>
      </c>
      <c r="B151" s="175" t="s">
        <v>282</v>
      </c>
      <c r="C151" s="191" t="s">
        <v>283</v>
      </c>
      <c r="D151" s="176" t="s">
        <v>151</v>
      </c>
      <c r="E151" s="177">
        <v>66.063599999999994</v>
      </c>
      <c r="F151" s="178"/>
      <c r="G151" s="179">
        <f>ROUND(E151*F151,2)</f>
        <v>0</v>
      </c>
      <c r="H151" s="178"/>
      <c r="I151" s="179">
        <f>ROUND(E151*H151,2)</f>
        <v>0</v>
      </c>
      <c r="J151" s="178"/>
      <c r="K151" s="179">
        <f>ROUND(E151*J151,2)</f>
        <v>0</v>
      </c>
      <c r="L151" s="179">
        <v>21</v>
      </c>
      <c r="M151" s="179">
        <f>G151*(1+L151/100)</f>
        <v>0</v>
      </c>
      <c r="N151" s="179">
        <v>3.7699999999999999E-3</v>
      </c>
      <c r="O151" s="179">
        <f>ROUND(E151*N151,2)</f>
        <v>0.25</v>
      </c>
      <c r="P151" s="179">
        <v>0</v>
      </c>
      <c r="Q151" s="179">
        <f>ROUND(E151*P151,2)</f>
        <v>0</v>
      </c>
      <c r="R151" s="179" t="s">
        <v>210</v>
      </c>
      <c r="S151" s="179" t="s">
        <v>120</v>
      </c>
      <c r="T151" s="180" t="s">
        <v>121</v>
      </c>
      <c r="U151" s="160">
        <v>0</v>
      </c>
      <c r="V151" s="160">
        <f>ROUND(E151*U151,2)</f>
        <v>0</v>
      </c>
      <c r="W151" s="160"/>
      <c r="X151" s="160" t="s">
        <v>211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212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2" t="s">
        <v>412</v>
      </c>
      <c r="D152" s="161"/>
      <c r="E152" s="162">
        <v>47.25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127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2" t="s">
        <v>413</v>
      </c>
      <c r="D153" s="161"/>
      <c r="E153" s="162">
        <v>4.32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127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2" t="s">
        <v>414</v>
      </c>
      <c r="D154" s="161"/>
      <c r="E154" s="162">
        <v>9.6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127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3" t="s">
        <v>278</v>
      </c>
      <c r="D155" s="163"/>
      <c r="E155" s="164">
        <v>4.8899999999999997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127</v>
      </c>
      <c r="AH155" s="151">
        <v>4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4" t="s">
        <v>217</v>
      </c>
      <c r="D156" s="165"/>
      <c r="E156" s="166">
        <v>66.06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127</v>
      </c>
      <c r="AH156" s="151">
        <v>1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4">
        <v>35</v>
      </c>
      <c r="B157" s="175" t="s">
        <v>285</v>
      </c>
      <c r="C157" s="191" t="s">
        <v>286</v>
      </c>
      <c r="D157" s="176" t="s">
        <v>266</v>
      </c>
      <c r="E157" s="177">
        <v>249.20414</v>
      </c>
      <c r="F157" s="178"/>
      <c r="G157" s="179">
        <f>ROUND(E157*F157,2)</f>
        <v>0</v>
      </c>
      <c r="H157" s="178"/>
      <c r="I157" s="179">
        <f>ROUND(E157*H157,2)</f>
        <v>0</v>
      </c>
      <c r="J157" s="178"/>
      <c r="K157" s="179">
        <f>ROUND(E157*J157,2)</f>
        <v>0</v>
      </c>
      <c r="L157" s="179">
        <v>21</v>
      </c>
      <c r="M157" s="179">
        <f>G157*(1+L157/100)</f>
        <v>0</v>
      </c>
      <c r="N157" s="179">
        <v>0</v>
      </c>
      <c r="O157" s="179">
        <f>ROUND(E157*N157,2)</f>
        <v>0</v>
      </c>
      <c r="P157" s="179">
        <v>0</v>
      </c>
      <c r="Q157" s="179">
        <f>ROUND(E157*P157,2)</f>
        <v>0</v>
      </c>
      <c r="R157" s="179" t="s">
        <v>210</v>
      </c>
      <c r="S157" s="179" t="s">
        <v>120</v>
      </c>
      <c r="T157" s="180" t="s">
        <v>121</v>
      </c>
      <c r="U157" s="160">
        <v>0</v>
      </c>
      <c r="V157" s="160">
        <f>ROUND(E157*U157,2)</f>
        <v>0</v>
      </c>
      <c r="W157" s="160"/>
      <c r="X157" s="160" t="s">
        <v>211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212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92" t="s">
        <v>415</v>
      </c>
      <c r="D158" s="161"/>
      <c r="E158" s="162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127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2" t="s">
        <v>410</v>
      </c>
      <c r="D159" s="161"/>
      <c r="E159" s="162">
        <v>0.05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127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2" t="s">
        <v>402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127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2" t="s">
        <v>416</v>
      </c>
      <c r="D161" s="161"/>
      <c r="E161" s="162">
        <v>0.05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127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2" t="s">
        <v>404</v>
      </c>
      <c r="D162" s="161"/>
      <c r="E162" s="162">
        <v>0.03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127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92" t="s">
        <v>417</v>
      </c>
      <c r="D163" s="161"/>
      <c r="E163" s="162">
        <v>178.13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127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2" t="s">
        <v>406</v>
      </c>
      <c r="D164" s="161"/>
      <c r="E164" s="162">
        <v>16.29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127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2" t="s">
        <v>407</v>
      </c>
      <c r="D165" s="161"/>
      <c r="E165" s="162">
        <v>36.19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127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3" t="s">
        <v>278</v>
      </c>
      <c r="D166" s="163"/>
      <c r="E166" s="164">
        <v>18.46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127</v>
      </c>
      <c r="AH166" s="151">
        <v>4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4" t="s">
        <v>217</v>
      </c>
      <c r="D167" s="165"/>
      <c r="E167" s="166">
        <v>249.2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127</v>
      </c>
      <c r="AH167" s="151">
        <v>1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74">
        <v>36</v>
      </c>
      <c r="B168" s="175" t="s">
        <v>288</v>
      </c>
      <c r="C168" s="191" t="s">
        <v>289</v>
      </c>
      <c r="D168" s="176" t="s">
        <v>189</v>
      </c>
      <c r="E168" s="177">
        <v>34</v>
      </c>
      <c r="F168" s="178"/>
      <c r="G168" s="179">
        <f>ROUND(E168*F168,2)</f>
        <v>0</v>
      </c>
      <c r="H168" s="178"/>
      <c r="I168" s="179">
        <f>ROUND(E168*H168,2)</f>
        <v>0</v>
      </c>
      <c r="J168" s="178"/>
      <c r="K168" s="179">
        <f>ROUND(E168*J168,2)</f>
        <v>0</v>
      </c>
      <c r="L168" s="179">
        <v>21</v>
      </c>
      <c r="M168" s="179">
        <f>G168*(1+L168/100)</f>
        <v>0</v>
      </c>
      <c r="N168" s="179">
        <v>0</v>
      </c>
      <c r="O168" s="179">
        <f>ROUND(E168*N168,2)</f>
        <v>0</v>
      </c>
      <c r="P168" s="179">
        <v>0</v>
      </c>
      <c r="Q168" s="179">
        <f>ROUND(E168*P168,2)</f>
        <v>0</v>
      </c>
      <c r="R168" s="179"/>
      <c r="S168" s="179" t="s">
        <v>190</v>
      </c>
      <c r="T168" s="180" t="s">
        <v>121</v>
      </c>
      <c r="U168" s="160">
        <v>0</v>
      </c>
      <c r="V168" s="160">
        <f>ROUND(E168*U168,2)</f>
        <v>0</v>
      </c>
      <c r="W168" s="160"/>
      <c r="X168" s="160" t="s">
        <v>211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212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2" t="s">
        <v>418</v>
      </c>
      <c r="D169" s="161"/>
      <c r="E169" s="162">
        <v>34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127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74">
        <v>37</v>
      </c>
      <c r="B170" s="175" t="s">
        <v>419</v>
      </c>
      <c r="C170" s="191" t="s">
        <v>420</v>
      </c>
      <c r="D170" s="176" t="s">
        <v>224</v>
      </c>
      <c r="E170" s="177">
        <v>22.26</v>
      </c>
      <c r="F170" s="178"/>
      <c r="G170" s="179">
        <f>ROUND(E170*F170,2)</f>
        <v>0</v>
      </c>
      <c r="H170" s="178"/>
      <c r="I170" s="179">
        <f>ROUND(E170*H170,2)</f>
        <v>0</v>
      </c>
      <c r="J170" s="178"/>
      <c r="K170" s="179">
        <f>ROUND(E170*J170,2)</f>
        <v>0</v>
      </c>
      <c r="L170" s="179">
        <v>21</v>
      </c>
      <c r="M170" s="179">
        <f>G170*(1+L170/100)</f>
        <v>0</v>
      </c>
      <c r="N170" s="179">
        <v>0</v>
      </c>
      <c r="O170" s="179">
        <f>ROUND(E170*N170,2)</f>
        <v>0</v>
      </c>
      <c r="P170" s="179">
        <v>0</v>
      </c>
      <c r="Q170" s="179">
        <f>ROUND(E170*P170,2)</f>
        <v>0</v>
      </c>
      <c r="R170" s="179"/>
      <c r="S170" s="179" t="s">
        <v>190</v>
      </c>
      <c r="T170" s="180" t="s">
        <v>121</v>
      </c>
      <c r="U170" s="160">
        <v>0</v>
      </c>
      <c r="V170" s="160">
        <f>ROUND(E170*U170,2)</f>
        <v>0</v>
      </c>
      <c r="W170" s="160"/>
      <c r="X170" s="160" t="s">
        <v>211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212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2" t="s">
        <v>421</v>
      </c>
      <c r="D171" s="161"/>
      <c r="E171" s="162">
        <v>10.92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127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2" t="s">
        <v>422</v>
      </c>
      <c r="D172" s="161"/>
      <c r="E172" s="162">
        <v>11.34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127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74">
        <v>38</v>
      </c>
      <c r="B173" s="175" t="s">
        <v>423</v>
      </c>
      <c r="C173" s="191" t="s">
        <v>424</v>
      </c>
      <c r="D173" s="176" t="s">
        <v>151</v>
      </c>
      <c r="E173" s="177">
        <v>15</v>
      </c>
      <c r="F173" s="178"/>
      <c r="G173" s="179">
        <f>ROUND(E173*F173,2)</f>
        <v>0</v>
      </c>
      <c r="H173" s="178"/>
      <c r="I173" s="179">
        <f>ROUND(E173*H173,2)</f>
        <v>0</v>
      </c>
      <c r="J173" s="178"/>
      <c r="K173" s="179">
        <f>ROUND(E173*J173,2)</f>
        <v>0</v>
      </c>
      <c r="L173" s="179">
        <v>21</v>
      </c>
      <c r="M173" s="179">
        <f>G173*(1+L173/100)</f>
        <v>0</v>
      </c>
      <c r="N173" s="179">
        <v>0</v>
      </c>
      <c r="O173" s="179">
        <f>ROUND(E173*N173,2)</f>
        <v>0</v>
      </c>
      <c r="P173" s="179">
        <v>0</v>
      </c>
      <c r="Q173" s="179">
        <f>ROUND(E173*P173,2)</f>
        <v>0</v>
      </c>
      <c r="R173" s="179" t="s">
        <v>262</v>
      </c>
      <c r="S173" s="179" t="s">
        <v>120</v>
      </c>
      <c r="T173" s="180" t="s">
        <v>121</v>
      </c>
      <c r="U173" s="160">
        <v>0.41</v>
      </c>
      <c r="V173" s="160">
        <f>ROUND(E173*U173,2)</f>
        <v>6.15</v>
      </c>
      <c r="W173" s="160"/>
      <c r="X173" s="160" t="s">
        <v>122</v>
      </c>
      <c r="Y173" s="151"/>
      <c r="Z173" s="151"/>
      <c r="AA173" s="151"/>
      <c r="AB173" s="151"/>
      <c r="AC173" s="151"/>
      <c r="AD173" s="151"/>
      <c r="AE173" s="151"/>
      <c r="AF173" s="151"/>
      <c r="AG173" s="151" t="s">
        <v>123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2" t="s">
        <v>425</v>
      </c>
      <c r="D174" s="161"/>
      <c r="E174" s="162">
        <v>15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127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74">
        <v>39</v>
      </c>
      <c r="B175" s="175" t="s">
        <v>426</v>
      </c>
      <c r="C175" s="191" t="s">
        <v>427</v>
      </c>
      <c r="D175" s="176" t="s">
        <v>228</v>
      </c>
      <c r="E175" s="177">
        <v>0.15912000000000001</v>
      </c>
      <c r="F175" s="178"/>
      <c r="G175" s="179">
        <f>ROUND(E175*F175,2)</f>
        <v>0</v>
      </c>
      <c r="H175" s="178"/>
      <c r="I175" s="179">
        <f>ROUND(E175*H175,2)</f>
        <v>0</v>
      </c>
      <c r="J175" s="178"/>
      <c r="K175" s="179">
        <f>ROUND(E175*J175,2)</f>
        <v>0</v>
      </c>
      <c r="L175" s="179">
        <v>21</v>
      </c>
      <c r="M175" s="179">
        <f>G175*(1+L175/100)</f>
        <v>0</v>
      </c>
      <c r="N175" s="179">
        <v>8.8999999999999999E-3</v>
      </c>
      <c r="O175" s="179">
        <f>ROUND(E175*N175,2)</f>
        <v>0</v>
      </c>
      <c r="P175" s="179">
        <v>0</v>
      </c>
      <c r="Q175" s="179">
        <f>ROUND(E175*P175,2)</f>
        <v>0</v>
      </c>
      <c r="R175" s="179" t="s">
        <v>210</v>
      </c>
      <c r="S175" s="179" t="s">
        <v>120</v>
      </c>
      <c r="T175" s="180" t="s">
        <v>121</v>
      </c>
      <c r="U175" s="160">
        <v>0</v>
      </c>
      <c r="V175" s="160">
        <f>ROUND(E175*U175,2)</f>
        <v>0</v>
      </c>
      <c r="W175" s="160"/>
      <c r="X175" s="160" t="s">
        <v>211</v>
      </c>
      <c r="Y175" s="151"/>
      <c r="Z175" s="151"/>
      <c r="AA175" s="151"/>
      <c r="AB175" s="151"/>
      <c r="AC175" s="151"/>
      <c r="AD175" s="151"/>
      <c r="AE175" s="151"/>
      <c r="AF175" s="151"/>
      <c r="AG175" s="151" t="s">
        <v>212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2" t="s">
        <v>428</v>
      </c>
      <c r="D176" s="161"/>
      <c r="E176" s="162">
        <v>0.16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127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3" t="s">
        <v>230</v>
      </c>
      <c r="D177" s="163"/>
      <c r="E177" s="164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127</v>
      </c>
      <c r="AH177" s="151">
        <v>4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4" t="s">
        <v>217</v>
      </c>
      <c r="D178" s="165"/>
      <c r="E178" s="166">
        <v>0.16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127</v>
      </c>
      <c r="AH178" s="151">
        <v>1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74">
        <v>40</v>
      </c>
      <c r="B179" s="175" t="s">
        <v>291</v>
      </c>
      <c r="C179" s="191" t="s">
        <v>292</v>
      </c>
      <c r="D179" s="176" t="s">
        <v>0</v>
      </c>
      <c r="E179" s="177">
        <v>1091.3558</v>
      </c>
      <c r="F179" s="178"/>
      <c r="G179" s="179">
        <f>ROUND(E179*F179,2)</f>
        <v>0</v>
      </c>
      <c r="H179" s="178"/>
      <c r="I179" s="179">
        <f>ROUND(E179*H179,2)</f>
        <v>0</v>
      </c>
      <c r="J179" s="178"/>
      <c r="K179" s="179">
        <f>ROUND(E179*J179,2)</f>
        <v>0</v>
      </c>
      <c r="L179" s="179">
        <v>21</v>
      </c>
      <c r="M179" s="179">
        <f>G179*(1+L179/100)</f>
        <v>0</v>
      </c>
      <c r="N179" s="179">
        <v>0</v>
      </c>
      <c r="O179" s="179">
        <f>ROUND(E179*N179,2)</f>
        <v>0</v>
      </c>
      <c r="P179" s="179">
        <v>0</v>
      </c>
      <c r="Q179" s="179">
        <f>ROUND(E179*P179,2)</f>
        <v>0</v>
      </c>
      <c r="R179" s="179" t="s">
        <v>262</v>
      </c>
      <c r="S179" s="179" t="s">
        <v>120</v>
      </c>
      <c r="T179" s="180" t="s">
        <v>121</v>
      </c>
      <c r="U179" s="160">
        <v>0</v>
      </c>
      <c r="V179" s="160">
        <f>ROUND(E179*U179,2)</f>
        <v>0</v>
      </c>
      <c r="W179" s="160"/>
      <c r="X179" s="160" t="s">
        <v>122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220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261" t="s">
        <v>259</v>
      </c>
      <c r="D180" s="262"/>
      <c r="E180" s="262"/>
      <c r="F180" s="262"/>
      <c r="G180" s="262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125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x14ac:dyDescent="0.2">
      <c r="A181" s="168" t="s">
        <v>114</v>
      </c>
      <c r="B181" s="169" t="s">
        <v>81</v>
      </c>
      <c r="C181" s="190" t="s">
        <v>82</v>
      </c>
      <c r="D181" s="170"/>
      <c r="E181" s="171"/>
      <c r="F181" s="172"/>
      <c r="G181" s="172">
        <f>SUMIF(AG182:AG197,"&lt;&gt;NOR",G182:G197)</f>
        <v>0</v>
      </c>
      <c r="H181" s="172"/>
      <c r="I181" s="172">
        <f>SUM(I182:I197)</f>
        <v>0</v>
      </c>
      <c r="J181" s="172"/>
      <c r="K181" s="172">
        <f>SUM(K182:K197)</f>
        <v>0</v>
      </c>
      <c r="L181" s="172"/>
      <c r="M181" s="172">
        <f>SUM(M182:M197)</f>
        <v>0</v>
      </c>
      <c r="N181" s="172"/>
      <c r="O181" s="172">
        <f>SUM(O182:O197)</f>
        <v>0.12000000000000001</v>
      </c>
      <c r="P181" s="172"/>
      <c r="Q181" s="172">
        <f>SUM(Q182:Q197)</f>
        <v>0</v>
      </c>
      <c r="R181" s="172"/>
      <c r="S181" s="172"/>
      <c r="T181" s="173"/>
      <c r="U181" s="167"/>
      <c r="V181" s="167">
        <f>SUM(V182:V197)</f>
        <v>71.069999999999993</v>
      </c>
      <c r="W181" s="167"/>
      <c r="X181" s="167"/>
      <c r="AG181" t="s">
        <v>115</v>
      </c>
    </row>
    <row r="182" spans="1:60" outlineLevel="1" x14ac:dyDescent="0.2">
      <c r="A182" s="174">
        <v>42</v>
      </c>
      <c r="B182" s="175" t="s">
        <v>431</v>
      </c>
      <c r="C182" s="191" t="s">
        <v>432</v>
      </c>
      <c r="D182" s="176" t="s">
        <v>140</v>
      </c>
      <c r="E182" s="177">
        <v>44.52</v>
      </c>
      <c r="F182" s="178"/>
      <c r="G182" s="179">
        <f>ROUND(E182*F182,2)</f>
        <v>0</v>
      </c>
      <c r="H182" s="178"/>
      <c r="I182" s="179">
        <f>ROUND(E182*H182,2)</f>
        <v>0</v>
      </c>
      <c r="J182" s="178"/>
      <c r="K182" s="179">
        <f>ROUND(E182*J182,2)</f>
        <v>0</v>
      </c>
      <c r="L182" s="179">
        <v>21</v>
      </c>
      <c r="M182" s="179">
        <f>G182*(1+L182/100)</f>
        <v>0</v>
      </c>
      <c r="N182" s="179">
        <v>2.5000000000000001E-4</v>
      </c>
      <c r="O182" s="179">
        <f>ROUND(E182*N182,2)</f>
        <v>0.01</v>
      </c>
      <c r="P182" s="179">
        <v>0</v>
      </c>
      <c r="Q182" s="179">
        <f>ROUND(E182*P182,2)</f>
        <v>0</v>
      </c>
      <c r="R182" s="179" t="s">
        <v>295</v>
      </c>
      <c r="S182" s="179" t="s">
        <v>120</v>
      </c>
      <c r="T182" s="180" t="s">
        <v>121</v>
      </c>
      <c r="U182" s="160">
        <v>0.30599999999999999</v>
      </c>
      <c r="V182" s="160">
        <f>ROUND(E182*U182,2)</f>
        <v>13.62</v>
      </c>
      <c r="W182" s="160"/>
      <c r="X182" s="160" t="s">
        <v>122</v>
      </c>
      <c r="Y182" s="151"/>
      <c r="Z182" s="151"/>
      <c r="AA182" s="151"/>
      <c r="AB182" s="151"/>
      <c r="AC182" s="151"/>
      <c r="AD182" s="151"/>
      <c r="AE182" s="151"/>
      <c r="AF182" s="151"/>
      <c r="AG182" s="151" t="s">
        <v>123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261" t="s">
        <v>433</v>
      </c>
      <c r="D183" s="262"/>
      <c r="E183" s="262"/>
      <c r="F183" s="262"/>
      <c r="G183" s="262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125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2" t="s">
        <v>495</v>
      </c>
      <c r="D184" s="161"/>
      <c r="E184" s="162">
        <v>21.84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127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2" t="s">
        <v>434</v>
      </c>
      <c r="D185" s="161"/>
      <c r="E185" s="162">
        <v>22.68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127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4">
        <v>43</v>
      </c>
      <c r="B186" s="175" t="s">
        <v>435</v>
      </c>
      <c r="C186" s="191" t="s">
        <v>436</v>
      </c>
      <c r="D186" s="176" t="s">
        <v>140</v>
      </c>
      <c r="E186" s="177">
        <v>44.52</v>
      </c>
      <c r="F186" s="178"/>
      <c r="G186" s="179">
        <f>ROUND(E186*F186,2)</f>
        <v>0</v>
      </c>
      <c r="H186" s="178"/>
      <c r="I186" s="179">
        <f>ROUND(E186*H186,2)</f>
        <v>0</v>
      </c>
      <c r="J186" s="178"/>
      <c r="K186" s="179">
        <f>ROUND(E186*J186,2)</f>
        <v>0</v>
      </c>
      <c r="L186" s="179">
        <v>21</v>
      </c>
      <c r="M186" s="179">
        <f>G186*(1+L186/100)</f>
        <v>0</v>
      </c>
      <c r="N186" s="179">
        <v>2.3000000000000001E-4</v>
      </c>
      <c r="O186" s="179">
        <f>ROUND(E186*N186,2)</f>
        <v>0.01</v>
      </c>
      <c r="P186" s="179">
        <v>0</v>
      </c>
      <c r="Q186" s="179">
        <f>ROUND(E186*P186,2)</f>
        <v>0</v>
      </c>
      <c r="R186" s="179" t="s">
        <v>295</v>
      </c>
      <c r="S186" s="179" t="s">
        <v>120</v>
      </c>
      <c r="T186" s="180" t="s">
        <v>121</v>
      </c>
      <c r="U186" s="160">
        <v>0.188</v>
      </c>
      <c r="V186" s="160">
        <f>ROUND(E186*U186,2)</f>
        <v>8.3699999999999992</v>
      </c>
      <c r="W186" s="160"/>
      <c r="X186" s="160" t="s">
        <v>122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123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61" t="s">
        <v>433</v>
      </c>
      <c r="D187" s="262"/>
      <c r="E187" s="262"/>
      <c r="F187" s="262"/>
      <c r="G187" s="262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125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2" t="s">
        <v>495</v>
      </c>
      <c r="D188" s="161"/>
      <c r="E188" s="162">
        <v>21.84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127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2" t="s">
        <v>434</v>
      </c>
      <c r="D189" s="161"/>
      <c r="E189" s="162">
        <v>22.68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127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74">
        <v>44</v>
      </c>
      <c r="B190" s="175" t="s">
        <v>307</v>
      </c>
      <c r="C190" s="191" t="s">
        <v>308</v>
      </c>
      <c r="D190" s="176" t="s">
        <v>140</v>
      </c>
      <c r="E190" s="177">
        <v>173.4222</v>
      </c>
      <c r="F190" s="178"/>
      <c r="G190" s="179">
        <f>ROUND(E190*F190,2)</f>
        <v>0</v>
      </c>
      <c r="H190" s="178"/>
      <c r="I190" s="179">
        <f>ROUND(E190*H190,2)</f>
        <v>0</v>
      </c>
      <c r="J190" s="178"/>
      <c r="K190" s="179">
        <f>ROUND(E190*J190,2)</f>
        <v>0</v>
      </c>
      <c r="L190" s="179">
        <v>21</v>
      </c>
      <c r="M190" s="179">
        <f>G190*(1+L190/100)</f>
        <v>0</v>
      </c>
      <c r="N190" s="179">
        <v>4.2000000000000002E-4</v>
      </c>
      <c r="O190" s="179">
        <f>ROUND(E190*N190,2)</f>
        <v>7.0000000000000007E-2</v>
      </c>
      <c r="P190" s="179">
        <v>0</v>
      </c>
      <c r="Q190" s="179">
        <f>ROUND(E190*P190,2)</f>
        <v>0</v>
      </c>
      <c r="R190" s="179" t="s">
        <v>295</v>
      </c>
      <c r="S190" s="179" t="s">
        <v>120</v>
      </c>
      <c r="T190" s="180" t="s">
        <v>121</v>
      </c>
      <c r="U190" s="160">
        <v>0.13200000000000001</v>
      </c>
      <c r="V190" s="160">
        <f>ROUND(E190*U190,2)</f>
        <v>22.89</v>
      </c>
      <c r="W190" s="160"/>
      <c r="X190" s="160" t="s">
        <v>122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123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61" t="s">
        <v>309</v>
      </c>
      <c r="D191" s="262"/>
      <c r="E191" s="262"/>
      <c r="F191" s="262"/>
      <c r="G191" s="262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125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2" t="s">
        <v>437</v>
      </c>
      <c r="D192" s="161"/>
      <c r="E192" s="162">
        <v>40.28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127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2" t="s">
        <v>438</v>
      </c>
      <c r="D193" s="161"/>
      <c r="E193" s="162">
        <v>133.13999999999999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127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74">
        <v>45</v>
      </c>
      <c r="B194" s="175" t="s">
        <v>313</v>
      </c>
      <c r="C194" s="191" t="s">
        <v>314</v>
      </c>
      <c r="D194" s="176" t="s">
        <v>140</v>
      </c>
      <c r="E194" s="177">
        <v>173.4222</v>
      </c>
      <c r="F194" s="178"/>
      <c r="G194" s="179">
        <f>ROUND(E194*F194,2)</f>
        <v>0</v>
      </c>
      <c r="H194" s="178"/>
      <c r="I194" s="179">
        <f>ROUND(E194*H194,2)</f>
        <v>0</v>
      </c>
      <c r="J194" s="178"/>
      <c r="K194" s="179">
        <f>ROUND(E194*J194,2)</f>
        <v>0</v>
      </c>
      <c r="L194" s="179">
        <v>21</v>
      </c>
      <c r="M194" s="179">
        <f>G194*(1+L194/100)</f>
        <v>0</v>
      </c>
      <c r="N194" s="179">
        <v>1.6000000000000001E-4</v>
      </c>
      <c r="O194" s="179">
        <f>ROUND(E194*N194,2)</f>
        <v>0.03</v>
      </c>
      <c r="P194" s="179">
        <v>0</v>
      </c>
      <c r="Q194" s="179">
        <f>ROUND(E194*P194,2)</f>
        <v>0</v>
      </c>
      <c r="R194" s="179" t="s">
        <v>295</v>
      </c>
      <c r="S194" s="179" t="s">
        <v>120</v>
      </c>
      <c r="T194" s="180" t="s">
        <v>121</v>
      </c>
      <c r="U194" s="160">
        <v>0.151</v>
      </c>
      <c r="V194" s="160">
        <f>ROUND(E194*U194,2)</f>
        <v>26.19</v>
      </c>
      <c r="W194" s="160"/>
      <c r="X194" s="160" t="s">
        <v>122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123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61" t="s">
        <v>315</v>
      </c>
      <c r="D195" s="262"/>
      <c r="E195" s="262"/>
      <c r="F195" s="262"/>
      <c r="G195" s="262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125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2" t="s">
        <v>437</v>
      </c>
      <c r="D196" s="161"/>
      <c r="E196" s="162">
        <v>40.28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127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2" t="s">
        <v>438</v>
      </c>
      <c r="D197" s="161"/>
      <c r="E197" s="162">
        <v>133.13999999999999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127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x14ac:dyDescent="0.2">
      <c r="A198" s="168" t="s">
        <v>114</v>
      </c>
      <c r="B198" s="169" t="s">
        <v>83</v>
      </c>
      <c r="C198" s="190" t="s">
        <v>84</v>
      </c>
      <c r="D198" s="170"/>
      <c r="E198" s="171"/>
      <c r="F198" s="172"/>
      <c r="G198" s="172">
        <f>SUMIF(AG199:AG203,"&lt;&gt;NOR",G199:G203)</f>
        <v>0</v>
      </c>
      <c r="H198" s="172"/>
      <c r="I198" s="172">
        <f>SUM(I199:I203)</f>
        <v>0</v>
      </c>
      <c r="J198" s="172"/>
      <c r="K198" s="172">
        <f>SUM(K199:K203)</f>
        <v>0</v>
      </c>
      <c r="L198" s="172"/>
      <c r="M198" s="172">
        <f>SUM(M199:M203)</f>
        <v>0</v>
      </c>
      <c r="N198" s="172"/>
      <c r="O198" s="172">
        <f>SUM(O199:O203)</f>
        <v>0</v>
      </c>
      <c r="P198" s="172"/>
      <c r="Q198" s="172">
        <f>SUM(Q199:Q203)</f>
        <v>0</v>
      </c>
      <c r="R198" s="172"/>
      <c r="S198" s="172"/>
      <c r="T198" s="173"/>
      <c r="U198" s="167"/>
      <c r="V198" s="167">
        <f>SUM(V199:V203)</f>
        <v>15.239999999999998</v>
      </c>
      <c r="W198" s="167"/>
      <c r="X198" s="167"/>
      <c r="AG198" t="s">
        <v>115</v>
      </c>
    </row>
    <row r="199" spans="1:60" outlineLevel="1" x14ac:dyDescent="0.2">
      <c r="A199" s="182">
        <v>46</v>
      </c>
      <c r="B199" s="183" t="s">
        <v>319</v>
      </c>
      <c r="C199" s="195" t="s">
        <v>320</v>
      </c>
      <c r="D199" s="184" t="s">
        <v>197</v>
      </c>
      <c r="E199" s="185">
        <v>9.2782599999999995</v>
      </c>
      <c r="F199" s="186"/>
      <c r="G199" s="187">
        <f>ROUND(E199*F199,2)</f>
        <v>0</v>
      </c>
      <c r="H199" s="186"/>
      <c r="I199" s="187">
        <f>ROUND(E199*H199,2)</f>
        <v>0</v>
      </c>
      <c r="J199" s="186"/>
      <c r="K199" s="187">
        <f>ROUND(E199*J199,2)</f>
        <v>0</v>
      </c>
      <c r="L199" s="187">
        <v>21</v>
      </c>
      <c r="M199" s="187">
        <f>G199*(1+L199/100)</f>
        <v>0</v>
      </c>
      <c r="N199" s="187">
        <v>0</v>
      </c>
      <c r="O199" s="187">
        <f>ROUND(E199*N199,2)</f>
        <v>0</v>
      </c>
      <c r="P199" s="187">
        <v>0</v>
      </c>
      <c r="Q199" s="187">
        <f>ROUND(E199*P199,2)</f>
        <v>0</v>
      </c>
      <c r="R199" s="187" t="s">
        <v>174</v>
      </c>
      <c r="S199" s="187" t="s">
        <v>120</v>
      </c>
      <c r="T199" s="188" t="s">
        <v>121</v>
      </c>
      <c r="U199" s="160">
        <v>0.49</v>
      </c>
      <c r="V199" s="160">
        <f>ROUND(E199*U199,2)</f>
        <v>4.55</v>
      </c>
      <c r="W199" s="160"/>
      <c r="X199" s="160" t="s">
        <v>122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321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82">
        <v>47</v>
      </c>
      <c r="B200" s="183" t="s">
        <v>322</v>
      </c>
      <c r="C200" s="195" t="s">
        <v>323</v>
      </c>
      <c r="D200" s="184" t="s">
        <v>197</v>
      </c>
      <c r="E200" s="185">
        <v>129.89563000000001</v>
      </c>
      <c r="F200" s="186"/>
      <c r="G200" s="187">
        <f>ROUND(E200*F200,2)</f>
        <v>0</v>
      </c>
      <c r="H200" s="186"/>
      <c r="I200" s="187">
        <f>ROUND(E200*H200,2)</f>
        <v>0</v>
      </c>
      <c r="J200" s="186"/>
      <c r="K200" s="187">
        <f>ROUND(E200*J200,2)</f>
        <v>0</v>
      </c>
      <c r="L200" s="187">
        <v>21</v>
      </c>
      <c r="M200" s="187">
        <f>G200*(1+L200/100)</f>
        <v>0</v>
      </c>
      <c r="N200" s="187">
        <v>0</v>
      </c>
      <c r="O200" s="187">
        <f>ROUND(E200*N200,2)</f>
        <v>0</v>
      </c>
      <c r="P200" s="187">
        <v>0</v>
      </c>
      <c r="Q200" s="187">
        <f>ROUND(E200*P200,2)</f>
        <v>0</v>
      </c>
      <c r="R200" s="187" t="s">
        <v>174</v>
      </c>
      <c r="S200" s="187" t="s">
        <v>120</v>
      </c>
      <c r="T200" s="188" t="s">
        <v>121</v>
      </c>
      <c r="U200" s="160">
        <v>0</v>
      </c>
      <c r="V200" s="160">
        <f>ROUND(E200*U200,2)</f>
        <v>0</v>
      </c>
      <c r="W200" s="160"/>
      <c r="X200" s="160" t="s">
        <v>122</v>
      </c>
      <c r="Y200" s="151"/>
      <c r="Z200" s="151"/>
      <c r="AA200" s="151"/>
      <c r="AB200" s="151"/>
      <c r="AC200" s="151"/>
      <c r="AD200" s="151"/>
      <c r="AE200" s="151"/>
      <c r="AF200" s="151"/>
      <c r="AG200" s="151" t="s">
        <v>321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82">
        <v>48</v>
      </c>
      <c r="B201" s="183" t="s">
        <v>324</v>
      </c>
      <c r="C201" s="195" t="s">
        <v>325</v>
      </c>
      <c r="D201" s="184" t="s">
        <v>197</v>
      </c>
      <c r="E201" s="185">
        <v>9.2782599999999995</v>
      </c>
      <c r="F201" s="186"/>
      <c r="G201" s="187">
        <f>ROUND(E201*F201,2)</f>
        <v>0</v>
      </c>
      <c r="H201" s="186"/>
      <c r="I201" s="187">
        <f>ROUND(E201*H201,2)</f>
        <v>0</v>
      </c>
      <c r="J201" s="186"/>
      <c r="K201" s="187">
        <f>ROUND(E201*J201,2)</f>
        <v>0</v>
      </c>
      <c r="L201" s="187">
        <v>21</v>
      </c>
      <c r="M201" s="187">
        <f>G201*(1+L201/100)</f>
        <v>0</v>
      </c>
      <c r="N201" s="187">
        <v>0</v>
      </c>
      <c r="O201" s="187">
        <f>ROUND(E201*N201,2)</f>
        <v>0</v>
      </c>
      <c r="P201" s="187">
        <v>0</v>
      </c>
      <c r="Q201" s="187">
        <f>ROUND(E201*P201,2)</f>
        <v>0</v>
      </c>
      <c r="R201" s="187" t="s">
        <v>174</v>
      </c>
      <c r="S201" s="187" t="s">
        <v>120</v>
      </c>
      <c r="T201" s="188" t="s">
        <v>121</v>
      </c>
      <c r="U201" s="160">
        <v>0.94199999999999995</v>
      </c>
      <c r="V201" s="160">
        <f>ROUND(E201*U201,2)</f>
        <v>8.74</v>
      </c>
      <c r="W201" s="160"/>
      <c r="X201" s="160" t="s">
        <v>122</v>
      </c>
      <c r="Y201" s="151"/>
      <c r="Z201" s="151"/>
      <c r="AA201" s="151"/>
      <c r="AB201" s="151"/>
      <c r="AC201" s="151"/>
      <c r="AD201" s="151"/>
      <c r="AE201" s="151"/>
      <c r="AF201" s="151"/>
      <c r="AG201" s="151" t="s">
        <v>321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82">
        <v>49</v>
      </c>
      <c r="B202" s="183" t="s">
        <v>326</v>
      </c>
      <c r="C202" s="195" t="s">
        <v>327</v>
      </c>
      <c r="D202" s="184" t="s">
        <v>197</v>
      </c>
      <c r="E202" s="185">
        <v>18.556519999999999</v>
      </c>
      <c r="F202" s="186"/>
      <c r="G202" s="187">
        <f>ROUND(E202*F202,2)</f>
        <v>0</v>
      </c>
      <c r="H202" s="186"/>
      <c r="I202" s="187">
        <f>ROUND(E202*H202,2)</f>
        <v>0</v>
      </c>
      <c r="J202" s="186"/>
      <c r="K202" s="187">
        <f>ROUND(E202*J202,2)</f>
        <v>0</v>
      </c>
      <c r="L202" s="187">
        <v>21</v>
      </c>
      <c r="M202" s="187">
        <f>G202*(1+L202/100)</f>
        <v>0</v>
      </c>
      <c r="N202" s="187">
        <v>0</v>
      </c>
      <c r="O202" s="187">
        <f>ROUND(E202*N202,2)</f>
        <v>0</v>
      </c>
      <c r="P202" s="187">
        <v>0</v>
      </c>
      <c r="Q202" s="187">
        <f>ROUND(E202*P202,2)</f>
        <v>0</v>
      </c>
      <c r="R202" s="187" t="s">
        <v>174</v>
      </c>
      <c r="S202" s="187" t="s">
        <v>120</v>
      </c>
      <c r="T202" s="188" t="s">
        <v>121</v>
      </c>
      <c r="U202" s="160">
        <v>0.105</v>
      </c>
      <c r="V202" s="160">
        <f>ROUND(E202*U202,2)</f>
        <v>1.95</v>
      </c>
      <c r="W202" s="160"/>
      <c r="X202" s="160" t="s">
        <v>122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321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74">
        <v>50</v>
      </c>
      <c r="B203" s="175" t="s">
        <v>328</v>
      </c>
      <c r="C203" s="191" t="s">
        <v>329</v>
      </c>
      <c r="D203" s="176" t="s">
        <v>197</v>
      </c>
      <c r="E203" s="177">
        <v>9.2782599999999995</v>
      </c>
      <c r="F203" s="178"/>
      <c r="G203" s="179">
        <f>ROUND(E203*F203,2)</f>
        <v>0</v>
      </c>
      <c r="H203" s="178"/>
      <c r="I203" s="179">
        <f>ROUND(E203*H203,2)</f>
        <v>0</v>
      </c>
      <c r="J203" s="178"/>
      <c r="K203" s="179">
        <f>ROUND(E203*J203,2)</f>
        <v>0</v>
      </c>
      <c r="L203" s="179">
        <v>21</v>
      </c>
      <c r="M203" s="179">
        <f>G203*(1+L203/100)</f>
        <v>0</v>
      </c>
      <c r="N203" s="179">
        <v>0</v>
      </c>
      <c r="O203" s="179">
        <f>ROUND(E203*N203,2)</f>
        <v>0</v>
      </c>
      <c r="P203" s="179">
        <v>0</v>
      </c>
      <c r="Q203" s="179">
        <f>ROUND(E203*P203,2)</f>
        <v>0</v>
      </c>
      <c r="R203" s="179" t="s">
        <v>174</v>
      </c>
      <c r="S203" s="179" t="s">
        <v>120</v>
      </c>
      <c r="T203" s="180" t="s">
        <v>121</v>
      </c>
      <c r="U203" s="160">
        <v>0</v>
      </c>
      <c r="V203" s="160">
        <f>ROUND(E203*U203,2)</f>
        <v>0</v>
      </c>
      <c r="W203" s="160"/>
      <c r="X203" s="160" t="s">
        <v>122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321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x14ac:dyDescent="0.2">
      <c r="A204" s="3"/>
      <c r="B204" s="4"/>
      <c r="C204" s="196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E204">
        <v>15</v>
      </c>
      <c r="AF204">
        <v>21</v>
      </c>
      <c r="AG204" t="s">
        <v>101</v>
      </c>
    </row>
    <row r="205" spans="1:60" x14ac:dyDescent="0.2">
      <c r="A205" s="154"/>
      <c r="B205" s="155" t="s">
        <v>29</v>
      </c>
      <c r="C205" s="197"/>
      <c r="D205" s="156"/>
      <c r="E205" s="157"/>
      <c r="F205" s="157"/>
      <c r="G205" s="189">
        <f>G8+G37+G45+G58+G68+G72+G76+G88+G91+G120+G181+G198</f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AE205">
        <f>SUMIF(L7:L203,AE204,G7:G203)</f>
        <v>0</v>
      </c>
      <c r="AF205">
        <f>SUMIF(L7:L203,AF204,G7:G203)</f>
        <v>0</v>
      </c>
      <c r="AG205" t="s">
        <v>330</v>
      </c>
    </row>
    <row r="206" spans="1:60" x14ac:dyDescent="0.2">
      <c r="C206" s="198"/>
      <c r="D206" s="10"/>
      <c r="AG206" t="s">
        <v>331</v>
      </c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algorithmName="SHA-512" hashValue="8Z2Ma+hwL1oe1PbuO2Tpuh7zSU7Fg/vxEd9xP+EvNghzNf6ZHXFCcKII/514grYQlfJU9VXIJrUW1DLc8sS9Vg==" saltValue="I7/HArYM6VZyb+uqYXO9yA==" spinCount="100000" sheet="1" objects="1" scenarios="1"/>
  <mergeCells count="20">
    <mergeCell ref="C70:G70"/>
    <mergeCell ref="A1:G1"/>
    <mergeCell ref="C2:G2"/>
    <mergeCell ref="C3:G3"/>
    <mergeCell ref="C4:G4"/>
    <mergeCell ref="C10:G10"/>
    <mergeCell ref="C13:G13"/>
    <mergeCell ref="C18:G18"/>
    <mergeCell ref="C32:G32"/>
    <mergeCell ref="C35:G35"/>
    <mergeCell ref="C43:G43"/>
    <mergeCell ref="C47:G47"/>
    <mergeCell ref="C191:G191"/>
    <mergeCell ref="C195:G195"/>
    <mergeCell ref="C78:G78"/>
    <mergeCell ref="C90:G90"/>
    <mergeCell ref="C119:G119"/>
    <mergeCell ref="C180:G180"/>
    <mergeCell ref="C183:G183"/>
    <mergeCell ref="C187:G18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pane ySplit="7" topLeftCell="A116" activePane="bottomLeft" state="frozen"/>
      <selection pane="bottomLeft" activeCell="E115" sqref="E115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3" t="s">
        <v>88</v>
      </c>
      <c r="B1" s="263"/>
      <c r="C1" s="263"/>
      <c r="D1" s="263"/>
      <c r="E1" s="263"/>
      <c r="F1" s="263"/>
      <c r="G1" s="263"/>
      <c r="AG1" t="s">
        <v>89</v>
      </c>
    </row>
    <row r="2" spans="1:60" ht="24.95" customHeight="1" x14ac:dyDescent="0.2">
      <c r="A2" s="143" t="s">
        <v>7</v>
      </c>
      <c r="B2" s="49" t="s">
        <v>43</v>
      </c>
      <c r="C2" s="264" t="s">
        <v>44</v>
      </c>
      <c r="D2" s="265"/>
      <c r="E2" s="265"/>
      <c r="F2" s="265"/>
      <c r="G2" s="266"/>
      <c r="AG2" t="s">
        <v>90</v>
      </c>
    </row>
    <row r="3" spans="1:60" ht="24.95" customHeight="1" x14ac:dyDescent="0.2">
      <c r="A3" s="143" t="s">
        <v>8</v>
      </c>
      <c r="B3" s="49" t="s">
        <v>51</v>
      </c>
      <c r="C3" s="264" t="s">
        <v>52</v>
      </c>
      <c r="D3" s="265"/>
      <c r="E3" s="265"/>
      <c r="F3" s="265"/>
      <c r="G3" s="266"/>
      <c r="AC3" s="125" t="s">
        <v>90</v>
      </c>
      <c r="AG3" t="s">
        <v>91</v>
      </c>
    </row>
    <row r="4" spans="1:60" ht="24.95" customHeight="1" x14ac:dyDescent="0.2">
      <c r="A4" s="144" t="s">
        <v>9</v>
      </c>
      <c r="B4" s="145" t="s">
        <v>51</v>
      </c>
      <c r="C4" s="267" t="s">
        <v>52</v>
      </c>
      <c r="D4" s="268"/>
      <c r="E4" s="268"/>
      <c r="F4" s="268"/>
      <c r="G4" s="269"/>
      <c r="AG4" t="s">
        <v>92</v>
      </c>
    </row>
    <row r="5" spans="1:60" x14ac:dyDescent="0.2">
      <c r="D5" s="10"/>
    </row>
    <row r="6" spans="1:60" ht="38.25" x14ac:dyDescent="0.2">
      <c r="A6" s="147" t="s">
        <v>93</v>
      </c>
      <c r="B6" s="149" t="s">
        <v>94</v>
      </c>
      <c r="C6" s="149" t="s">
        <v>95</v>
      </c>
      <c r="D6" s="148" t="s">
        <v>96</v>
      </c>
      <c r="E6" s="147" t="s">
        <v>97</v>
      </c>
      <c r="F6" s="146" t="s">
        <v>98</v>
      </c>
      <c r="G6" s="147" t="s">
        <v>29</v>
      </c>
      <c r="H6" s="150" t="s">
        <v>30</v>
      </c>
      <c r="I6" s="150" t="s">
        <v>99</v>
      </c>
      <c r="J6" s="150" t="s">
        <v>31</v>
      </c>
      <c r="K6" s="150" t="s">
        <v>100</v>
      </c>
      <c r="L6" s="150" t="s">
        <v>101</v>
      </c>
      <c r="M6" s="150" t="s">
        <v>102</v>
      </c>
      <c r="N6" s="150" t="s">
        <v>103</v>
      </c>
      <c r="O6" s="150" t="s">
        <v>104</v>
      </c>
      <c r="P6" s="150" t="s">
        <v>105</v>
      </c>
      <c r="Q6" s="150" t="s">
        <v>106</v>
      </c>
      <c r="R6" s="150" t="s">
        <v>107</v>
      </c>
      <c r="S6" s="150" t="s">
        <v>108</v>
      </c>
      <c r="T6" s="150" t="s">
        <v>109</v>
      </c>
      <c r="U6" s="150" t="s">
        <v>110</v>
      </c>
      <c r="V6" s="150" t="s">
        <v>111</v>
      </c>
      <c r="W6" s="150" t="s">
        <v>112</v>
      </c>
      <c r="X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8" t="s">
        <v>114</v>
      </c>
      <c r="B8" s="169" t="s">
        <v>59</v>
      </c>
      <c r="C8" s="190" t="s">
        <v>60</v>
      </c>
      <c r="D8" s="170"/>
      <c r="E8" s="171"/>
      <c r="F8" s="172"/>
      <c r="G8" s="172">
        <f>SUMIF(AG9:AG22,"&lt;&gt;NOR",G9:G22)</f>
        <v>0</v>
      </c>
      <c r="H8" s="172"/>
      <c r="I8" s="172">
        <f>SUM(I9:I22)</f>
        <v>0</v>
      </c>
      <c r="J8" s="172"/>
      <c r="K8" s="172">
        <f>SUM(K9:K22)</f>
        <v>0</v>
      </c>
      <c r="L8" s="172"/>
      <c r="M8" s="172">
        <f>SUM(M9:M22)</f>
        <v>0</v>
      </c>
      <c r="N8" s="172"/>
      <c r="O8" s="172">
        <f>SUM(O9:O22)</f>
        <v>0</v>
      </c>
      <c r="P8" s="172"/>
      <c r="Q8" s="172">
        <f>SUM(Q9:Q22)</f>
        <v>0</v>
      </c>
      <c r="R8" s="172"/>
      <c r="S8" s="172"/>
      <c r="T8" s="173"/>
      <c r="U8" s="167"/>
      <c r="V8" s="167">
        <f>SUM(V9:V22)</f>
        <v>74.849999999999994</v>
      </c>
      <c r="W8" s="167"/>
      <c r="X8" s="167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91" t="s">
        <v>117</v>
      </c>
      <c r="D9" s="176" t="s">
        <v>118</v>
      </c>
      <c r="E9" s="177">
        <v>4.0992899999999999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 t="s">
        <v>119</v>
      </c>
      <c r="S9" s="179" t="s">
        <v>120</v>
      </c>
      <c r="T9" s="180" t="s">
        <v>121</v>
      </c>
      <c r="U9" s="160">
        <v>18.216000000000001</v>
      </c>
      <c r="V9" s="160">
        <f>ROUND(E9*U9,2)</f>
        <v>74.67</v>
      </c>
      <c r="W9" s="160"/>
      <c r="X9" s="160" t="s">
        <v>122</v>
      </c>
      <c r="Y9" s="151"/>
      <c r="Z9" s="151"/>
      <c r="AA9" s="151"/>
      <c r="AB9" s="151"/>
      <c r="AC9" s="151"/>
      <c r="AD9" s="151"/>
      <c r="AE9" s="151"/>
      <c r="AF9" s="151"/>
      <c r="AG9" s="151" t="s">
        <v>123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61" t="s">
        <v>124</v>
      </c>
      <c r="D10" s="262"/>
      <c r="E10" s="262"/>
      <c r="F10" s="262"/>
      <c r="G10" s="262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125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2" t="s">
        <v>439</v>
      </c>
      <c r="D11" s="161"/>
      <c r="E11" s="162">
        <v>3.67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127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2" t="s">
        <v>440</v>
      </c>
      <c r="D12" s="161"/>
      <c r="E12" s="162">
        <v>0.43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4">
        <v>2</v>
      </c>
      <c r="B13" s="175" t="s">
        <v>128</v>
      </c>
      <c r="C13" s="191" t="s">
        <v>129</v>
      </c>
      <c r="D13" s="176" t="s">
        <v>118</v>
      </c>
      <c r="E13" s="177">
        <v>4.0992899999999999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 t="s">
        <v>119</v>
      </c>
      <c r="S13" s="179" t="s">
        <v>120</v>
      </c>
      <c r="T13" s="180" t="s">
        <v>121</v>
      </c>
      <c r="U13" s="160">
        <v>1.2E-2</v>
      </c>
      <c r="V13" s="160">
        <f>ROUND(E13*U13,2)</f>
        <v>0.05</v>
      </c>
      <c r="W13" s="160"/>
      <c r="X13" s="160" t="s">
        <v>122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61" t="s">
        <v>130</v>
      </c>
      <c r="D14" s="262"/>
      <c r="E14" s="262"/>
      <c r="F14" s="262"/>
      <c r="G14" s="262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125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2" t="s">
        <v>439</v>
      </c>
      <c r="D15" s="161"/>
      <c r="E15" s="162">
        <v>3.67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127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2" t="s">
        <v>440</v>
      </c>
      <c r="D16" s="161"/>
      <c r="E16" s="162">
        <v>0.43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127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3</v>
      </c>
      <c r="B17" s="175" t="s">
        <v>131</v>
      </c>
      <c r="C17" s="191" t="s">
        <v>132</v>
      </c>
      <c r="D17" s="176" t="s">
        <v>118</v>
      </c>
      <c r="E17" s="177">
        <v>4.0992899999999999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79">
        <v>0</v>
      </c>
      <c r="O17" s="179">
        <f>ROUND(E17*N17,2)</f>
        <v>0</v>
      </c>
      <c r="P17" s="179">
        <v>0</v>
      </c>
      <c r="Q17" s="179">
        <f>ROUND(E17*P17,2)</f>
        <v>0</v>
      </c>
      <c r="R17" s="179" t="s">
        <v>119</v>
      </c>
      <c r="S17" s="179" t="s">
        <v>120</v>
      </c>
      <c r="T17" s="180" t="s">
        <v>121</v>
      </c>
      <c r="U17" s="160">
        <v>3.1E-2</v>
      </c>
      <c r="V17" s="160">
        <f>ROUND(E17*U17,2)</f>
        <v>0.13</v>
      </c>
      <c r="W17" s="160"/>
      <c r="X17" s="160" t="s">
        <v>122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123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2" t="s">
        <v>439</v>
      </c>
      <c r="D18" s="161"/>
      <c r="E18" s="162">
        <v>3.67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127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2" t="s">
        <v>440</v>
      </c>
      <c r="D19" s="161"/>
      <c r="E19" s="162">
        <v>0.43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127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4">
        <v>4</v>
      </c>
      <c r="B20" s="175" t="s">
        <v>133</v>
      </c>
      <c r="C20" s="191" t="s">
        <v>134</v>
      </c>
      <c r="D20" s="176" t="s">
        <v>118</v>
      </c>
      <c r="E20" s="177">
        <v>4.0992899999999999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 t="s">
        <v>119</v>
      </c>
      <c r="S20" s="179" t="s">
        <v>120</v>
      </c>
      <c r="T20" s="180" t="s">
        <v>121</v>
      </c>
      <c r="U20" s="160">
        <v>0</v>
      </c>
      <c r="V20" s="160">
        <f>ROUND(E20*U20,2)</f>
        <v>0</v>
      </c>
      <c r="W20" s="160"/>
      <c r="X20" s="160" t="s">
        <v>122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123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2" t="s">
        <v>439</v>
      </c>
      <c r="D21" s="161"/>
      <c r="E21" s="162">
        <v>3.67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127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92" t="s">
        <v>440</v>
      </c>
      <c r="D22" s="161"/>
      <c r="E22" s="162">
        <v>0.43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127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8" t="s">
        <v>114</v>
      </c>
      <c r="B23" s="169" t="s">
        <v>61</v>
      </c>
      <c r="C23" s="190" t="s">
        <v>62</v>
      </c>
      <c r="D23" s="170"/>
      <c r="E23" s="171"/>
      <c r="F23" s="172"/>
      <c r="G23" s="172">
        <f>SUMIF(AG24:AG34,"&lt;&gt;NOR",G24:G34)</f>
        <v>0</v>
      </c>
      <c r="H23" s="172"/>
      <c r="I23" s="172">
        <f>SUM(I24:I34)</f>
        <v>0</v>
      </c>
      <c r="J23" s="172"/>
      <c r="K23" s="172">
        <f>SUM(K24:K34)</f>
        <v>0</v>
      </c>
      <c r="L23" s="172"/>
      <c r="M23" s="172">
        <f>SUM(M24:M34)</f>
        <v>0</v>
      </c>
      <c r="N23" s="172"/>
      <c r="O23" s="172">
        <f>SUM(O24:O34)</f>
        <v>10.49</v>
      </c>
      <c r="P23" s="172"/>
      <c r="Q23" s="172">
        <f>SUM(Q24:Q34)</f>
        <v>0</v>
      </c>
      <c r="R23" s="172"/>
      <c r="S23" s="172"/>
      <c r="T23" s="173"/>
      <c r="U23" s="167"/>
      <c r="V23" s="167">
        <f>SUM(V24:V34)</f>
        <v>6.72</v>
      </c>
      <c r="W23" s="167"/>
      <c r="X23" s="167"/>
      <c r="AG23" t="s">
        <v>115</v>
      </c>
    </row>
    <row r="24" spans="1:60" outlineLevel="1" x14ac:dyDescent="0.2">
      <c r="A24" s="174">
        <v>5</v>
      </c>
      <c r="B24" s="175" t="s">
        <v>135</v>
      </c>
      <c r="C24" s="191" t="s">
        <v>136</v>
      </c>
      <c r="D24" s="176" t="s">
        <v>118</v>
      </c>
      <c r="E24" s="177">
        <v>4.0992899999999999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9">
        <v>2.5249999999999999</v>
      </c>
      <c r="O24" s="179">
        <f>ROUND(E24*N24,2)</f>
        <v>10.35</v>
      </c>
      <c r="P24" s="179">
        <v>0</v>
      </c>
      <c r="Q24" s="179">
        <f>ROUND(E24*P24,2)</f>
        <v>0</v>
      </c>
      <c r="R24" s="179" t="s">
        <v>137</v>
      </c>
      <c r="S24" s="179" t="s">
        <v>120</v>
      </c>
      <c r="T24" s="180" t="s">
        <v>121</v>
      </c>
      <c r="U24" s="160">
        <v>0.47699999999999998</v>
      </c>
      <c r="V24" s="160">
        <f>ROUND(E24*U24,2)</f>
        <v>1.96</v>
      </c>
      <c r="W24" s="160"/>
      <c r="X24" s="160" t="s">
        <v>122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2" t="s">
        <v>439</v>
      </c>
      <c r="D25" s="161"/>
      <c r="E25" s="162">
        <v>3.67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127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2" t="s">
        <v>440</v>
      </c>
      <c r="D26" s="161"/>
      <c r="E26" s="162">
        <v>0.43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127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4">
        <v>6</v>
      </c>
      <c r="B27" s="175" t="s">
        <v>138</v>
      </c>
      <c r="C27" s="191" t="s">
        <v>139</v>
      </c>
      <c r="D27" s="176" t="s">
        <v>140</v>
      </c>
      <c r="E27" s="177">
        <v>3.4731999999999998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3.916E-2</v>
      </c>
      <c r="O27" s="179">
        <f>ROUND(E27*N27,2)</f>
        <v>0.14000000000000001</v>
      </c>
      <c r="P27" s="179">
        <v>0</v>
      </c>
      <c r="Q27" s="179">
        <f>ROUND(E27*P27,2)</f>
        <v>0</v>
      </c>
      <c r="R27" s="179" t="s">
        <v>137</v>
      </c>
      <c r="S27" s="179" t="s">
        <v>120</v>
      </c>
      <c r="T27" s="180" t="s">
        <v>121</v>
      </c>
      <c r="U27" s="160">
        <v>1.05</v>
      </c>
      <c r="V27" s="160">
        <f>ROUND(E27*U27,2)</f>
        <v>3.65</v>
      </c>
      <c r="W27" s="160"/>
      <c r="X27" s="160" t="s">
        <v>122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123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58"/>
      <c r="B28" s="159"/>
      <c r="C28" s="261" t="s">
        <v>141</v>
      </c>
      <c r="D28" s="262"/>
      <c r="E28" s="262"/>
      <c r="F28" s="262"/>
      <c r="G28" s="262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125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81" t="str">
        <f>C28</f>
        <v>svislé nebo šikmé (odkloněné), půdorysně přímé nebo zalomené, stěn základových pasů ve volných nebo zapažených jámách, rýhách, šachtách, včetně případných vzpěr,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92" t="s">
        <v>441</v>
      </c>
      <c r="D29" s="161"/>
      <c r="E29" s="162">
        <v>3.06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127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2" t="s">
        <v>442</v>
      </c>
      <c r="D30" s="161"/>
      <c r="E30" s="162">
        <v>0.41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127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7</v>
      </c>
      <c r="B31" s="175" t="s">
        <v>143</v>
      </c>
      <c r="C31" s="191" t="s">
        <v>144</v>
      </c>
      <c r="D31" s="176" t="s">
        <v>140</v>
      </c>
      <c r="E31" s="177">
        <v>3.4731999999999998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 t="s">
        <v>137</v>
      </c>
      <c r="S31" s="179" t="s">
        <v>120</v>
      </c>
      <c r="T31" s="180" t="s">
        <v>121</v>
      </c>
      <c r="U31" s="160">
        <v>0.32</v>
      </c>
      <c r="V31" s="160">
        <f>ROUND(E31*U31,2)</f>
        <v>1.1100000000000001</v>
      </c>
      <c r="W31" s="160"/>
      <c r="X31" s="160" t="s">
        <v>122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123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8"/>
      <c r="B32" s="159"/>
      <c r="C32" s="261" t="s">
        <v>141</v>
      </c>
      <c r="D32" s="262"/>
      <c r="E32" s="262"/>
      <c r="F32" s="262"/>
      <c r="G32" s="262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125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81" t="str">
        <f>C32</f>
        <v>svislé nebo šikmé (odkloněné), půdorysně přímé nebo zalomené, stěn základových pasů ve volných nebo zapažených jámách, rýhách, šachtách, včetně případných vzpěr,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2" t="s">
        <v>441</v>
      </c>
      <c r="D33" s="161"/>
      <c r="E33" s="162">
        <v>3.06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127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2" t="s">
        <v>442</v>
      </c>
      <c r="D34" s="161"/>
      <c r="E34" s="162">
        <v>0.41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127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8" t="s">
        <v>114</v>
      </c>
      <c r="B35" s="169" t="s">
        <v>63</v>
      </c>
      <c r="C35" s="190" t="s">
        <v>64</v>
      </c>
      <c r="D35" s="170"/>
      <c r="E35" s="171"/>
      <c r="F35" s="172"/>
      <c r="G35" s="172">
        <f>SUMIF(AG36:AG42,"&lt;&gt;NOR",G36:G42)</f>
        <v>0</v>
      </c>
      <c r="H35" s="172"/>
      <c r="I35" s="172">
        <f>SUM(I36:I42)</f>
        <v>0</v>
      </c>
      <c r="J35" s="172"/>
      <c r="K35" s="172">
        <f>SUM(K36:K42)</f>
        <v>0</v>
      </c>
      <c r="L35" s="172"/>
      <c r="M35" s="172">
        <f>SUM(M36:M42)</f>
        <v>0</v>
      </c>
      <c r="N35" s="172"/>
      <c r="O35" s="172">
        <f>SUM(O36:O42)</f>
        <v>3.91</v>
      </c>
      <c r="P35" s="172"/>
      <c r="Q35" s="172">
        <f>SUM(Q36:Q42)</f>
        <v>0</v>
      </c>
      <c r="R35" s="172"/>
      <c r="S35" s="172"/>
      <c r="T35" s="173"/>
      <c r="U35" s="167"/>
      <c r="V35" s="167">
        <f>SUM(V36:V42)</f>
        <v>15.51</v>
      </c>
      <c r="W35" s="167"/>
      <c r="X35" s="167"/>
      <c r="AG35" t="s">
        <v>115</v>
      </c>
    </row>
    <row r="36" spans="1:60" outlineLevel="1" x14ac:dyDescent="0.2">
      <c r="A36" s="174">
        <v>8</v>
      </c>
      <c r="B36" s="175" t="s">
        <v>145</v>
      </c>
      <c r="C36" s="191" t="s">
        <v>146</v>
      </c>
      <c r="D36" s="176" t="s">
        <v>118</v>
      </c>
      <c r="E36" s="177">
        <v>1.55924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2.01729</v>
      </c>
      <c r="O36" s="179">
        <f>ROUND(E36*N36,2)</f>
        <v>3.15</v>
      </c>
      <c r="P36" s="179">
        <v>0</v>
      </c>
      <c r="Q36" s="179">
        <f>ROUND(E36*P36,2)</f>
        <v>0</v>
      </c>
      <c r="R36" s="179" t="s">
        <v>137</v>
      </c>
      <c r="S36" s="179" t="s">
        <v>120</v>
      </c>
      <c r="T36" s="180" t="s">
        <v>121</v>
      </c>
      <c r="U36" s="160">
        <v>3.8239999999999998</v>
      </c>
      <c r="V36" s="160">
        <f>ROUND(E36*U36,2)</f>
        <v>5.96</v>
      </c>
      <c r="W36" s="160"/>
      <c r="X36" s="160" t="s">
        <v>122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261" t="s">
        <v>147</v>
      </c>
      <c r="D37" s="262"/>
      <c r="E37" s="262"/>
      <c r="F37" s="262"/>
      <c r="G37" s="262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2" t="s">
        <v>443</v>
      </c>
      <c r="D38" s="161"/>
      <c r="E38" s="162">
        <v>1.56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127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ht="22.5" outlineLevel="1" x14ac:dyDescent="0.2">
      <c r="A39" s="174">
        <v>9</v>
      </c>
      <c r="B39" s="175" t="s">
        <v>149</v>
      </c>
      <c r="C39" s="191" t="s">
        <v>150</v>
      </c>
      <c r="D39" s="176" t="s">
        <v>151</v>
      </c>
      <c r="E39" s="177">
        <v>16.765999999999998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4.5440000000000001E-2</v>
      </c>
      <c r="O39" s="179">
        <f>ROUND(E39*N39,2)</f>
        <v>0.76</v>
      </c>
      <c r="P39" s="179">
        <v>0</v>
      </c>
      <c r="Q39" s="179">
        <f>ROUND(E39*P39,2)</f>
        <v>0</v>
      </c>
      <c r="R39" s="179" t="s">
        <v>137</v>
      </c>
      <c r="S39" s="179" t="s">
        <v>120</v>
      </c>
      <c r="T39" s="180" t="s">
        <v>121</v>
      </c>
      <c r="U39" s="160">
        <v>0.34</v>
      </c>
      <c r="V39" s="160">
        <f>ROUND(E39*U39,2)</f>
        <v>5.7</v>
      </c>
      <c r="W39" s="160"/>
      <c r="X39" s="160" t="s">
        <v>122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123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92" t="s">
        <v>444</v>
      </c>
      <c r="D40" s="161"/>
      <c r="E40" s="162">
        <v>16.77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127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4">
        <v>10</v>
      </c>
      <c r="B41" s="175" t="s">
        <v>445</v>
      </c>
      <c r="C41" s="191" t="s">
        <v>446</v>
      </c>
      <c r="D41" s="176" t="s">
        <v>169</v>
      </c>
      <c r="E41" s="177">
        <v>7</v>
      </c>
      <c r="F41" s="178"/>
      <c r="G41" s="179">
        <f>ROUND(E41*F41,2)</f>
        <v>0</v>
      </c>
      <c r="H41" s="178"/>
      <c r="I41" s="179">
        <f>ROUND(E41*H41,2)</f>
        <v>0</v>
      </c>
      <c r="J41" s="178"/>
      <c r="K41" s="179">
        <f>ROUND(E41*J41,2)</f>
        <v>0</v>
      </c>
      <c r="L41" s="179">
        <v>21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 t="s">
        <v>447</v>
      </c>
      <c r="S41" s="179" t="s">
        <v>120</v>
      </c>
      <c r="T41" s="180" t="s">
        <v>121</v>
      </c>
      <c r="U41" s="160">
        <v>0.55000000000000004</v>
      </c>
      <c r="V41" s="160">
        <f>ROUND(E41*U41,2)</f>
        <v>3.85</v>
      </c>
      <c r="W41" s="160"/>
      <c r="X41" s="160" t="s">
        <v>122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123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2" t="s">
        <v>448</v>
      </c>
      <c r="D42" s="161"/>
      <c r="E42" s="162">
        <v>7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127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68" t="s">
        <v>114</v>
      </c>
      <c r="B43" s="169" t="s">
        <v>65</v>
      </c>
      <c r="C43" s="190" t="s">
        <v>66</v>
      </c>
      <c r="D43" s="170"/>
      <c r="E43" s="171"/>
      <c r="F43" s="172"/>
      <c r="G43" s="172">
        <f>SUMIF(AG44:AG46,"&lt;&gt;NOR",G44:G46)</f>
        <v>0</v>
      </c>
      <c r="H43" s="172"/>
      <c r="I43" s="172">
        <f>SUM(I44:I46)</f>
        <v>0</v>
      </c>
      <c r="J43" s="172"/>
      <c r="K43" s="172">
        <f>SUM(K44:K46)</f>
        <v>0</v>
      </c>
      <c r="L43" s="172"/>
      <c r="M43" s="172">
        <f>SUM(M44:M46)</f>
        <v>0</v>
      </c>
      <c r="N43" s="172"/>
      <c r="O43" s="172">
        <f>SUM(O44:O46)</f>
        <v>0.19</v>
      </c>
      <c r="P43" s="172"/>
      <c r="Q43" s="172">
        <f>SUM(Q44:Q46)</f>
        <v>0</v>
      </c>
      <c r="R43" s="172"/>
      <c r="S43" s="172"/>
      <c r="T43" s="173"/>
      <c r="U43" s="167"/>
      <c r="V43" s="167">
        <f>SUM(V44:V46)</f>
        <v>6.76</v>
      </c>
      <c r="W43" s="167"/>
      <c r="X43" s="167"/>
      <c r="AG43" t="s">
        <v>115</v>
      </c>
    </row>
    <row r="44" spans="1:60" ht="22.5" outlineLevel="1" x14ac:dyDescent="0.2">
      <c r="A44" s="174">
        <v>11</v>
      </c>
      <c r="B44" s="175" t="s">
        <v>161</v>
      </c>
      <c r="C44" s="191" t="s">
        <v>162</v>
      </c>
      <c r="D44" s="176" t="s">
        <v>140</v>
      </c>
      <c r="E44" s="177">
        <v>10.766920000000001</v>
      </c>
      <c r="F44" s="178"/>
      <c r="G44" s="179">
        <f>ROUND(E44*F44,2)</f>
        <v>0</v>
      </c>
      <c r="H44" s="178"/>
      <c r="I44" s="179">
        <f>ROUND(E44*H44,2)</f>
        <v>0</v>
      </c>
      <c r="J44" s="178"/>
      <c r="K44" s="179">
        <f>ROUND(E44*J44,2)</f>
        <v>0</v>
      </c>
      <c r="L44" s="179">
        <v>21</v>
      </c>
      <c r="M44" s="179">
        <f>G44*(1+L44/100)</f>
        <v>0</v>
      </c>
      <c r="N44" s="179">
        <v>1.7219999999999999E-2</v>
      </c>
      <c r="O44" s="179">
        <f>ROUND(E44*N44,2)</f>
        <v>0.19</v>
      </c>
      <c r="P44" s="179">
        <v>0</v>
      </c>
      <c r="Q44" s="179">
        <f>ROUND(E44*P44,2)</f>
        <v>0</v>
      </c>
      <c r="R44" s="179" t="s">
        <v>137</v>
      </c>
      <c r="S44" s="179" t="s">
        <v>120</v>
      </c>
      <c r="T44" s="180" t="s">
        <v>121</v>
      </c>
      <c r="U44" s="160">
        <v>0.628</v>
      </c>
      <c r="V44" s="160">
        <f>ROUND(E44*U44,2)</f>
        <v>6.76</v>
      </c>
      <c r="W44" s="160"/>
      <c r="X44" s="160" t="s">
        <v>122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92" t="s">
        <v>449</v>
      </c>
      <c r="D45" s="161"/>
      <c r="E45" s="162">
        <v>9.48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127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2" t="s">
        <v>450</v>
      </c>
      <c r="D46" s="161"/>
      <c r="E46" s="162">
        <v>1.28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127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168" t="s">
        <v>114</v>
      </c>
      <c r="B47" s="169" t="s">
        <v>71</v>
      </c>
      <c r="C47" s="190" t="s">
        <v>72</v>
      </c>
      <c r="D47" s="170"/>
      <c r="E47" s="171"/>
      <c r="F47" s="172"/>
      <c r="G47" s="172">
        <f>SUMIF(AG48:AG51,"&lt;&gt;NOR",G48:G51)</f>
        <v>0</v>
      </c>
      <c r="H47" s="172"/>
      <c r="I47" s="172">
        <f>SUM(I48:I51)</f>
        <v>0</v>
      </c>
      <c r="J47" s="172"/>
      <c r="K47" s="172">
        <f>SUM(K48:K51)</f>
        <v>0</v>
      </c>
      <c r="L47" s="172"/>
      <c r="M47" s="172">
        <f>SUM(M48:M51)</f>
        <v>0</v>
      </c>
      <c r="N47" s="172"/>
      <c r="O47" s="172">
        <f>SUM(O48:O51)</f>
        <v>0</v>
      </c>
      <c r="P47" s="172"/>
      <c r="Q47" s="172">
        <f>SUM(Q48:Q51)</f>
        <v>0</v>
      </c>
      <c r="R47" s="172"/>
      <c r="S47" s="172"/>
      <c r="T47" s="173"/>
      <c r="U47" s="167"/>
      <c r="V47" s="167">
        <f>SUM(V48:V51)</f>
        <v>8.26</v>
      </c>
      <c r="W47" s="167"/>
      <c r="X47" s="167"/>
      <c r="AG47" t="s">
        <v>115</v>
      </c>
    </row>
    <row r="48" spans="1:60" outlineLevel="1" x14ac:dyDescent="0.2">
      <c r="A48" s="174">
        <v>12</v>
      </c>
      <c r="B48" s="175" t="s">
        <v>192</v>
      </c>
      <c r="C48" s="191" t="s">
        <v>193</v>
      </c>
      <c r="D48" s="176" t="s">
        <v>189</v>
      </c>
      <c r="E48" s="177">
        <v>7</v>
      </c>
      <c r="F48" s="178"/>
      <c r="G48" s="179">
        <f>ROUND(E48*F48,2)</f>
        <v>0</v>
      </c>
      <c r="H48" s="178"/>
      <c r="I48" s="179">
        <f>ROUND(E48*H48,2)</f>
        <v>0</v>
      </c>
      <c r="J48" s="178"/>
      <c r="K48" s="179">
        <f>ROUND(E48*J48,2)</f>
        <v>0</v>
      </c>
      <c r="L48" s="179">
        <v>21</v>
      </c>
      <c r="M48" s="179">
        <f>G48*(1+L48/100)</f>
        <v>0</v>
      </c>
      <c r="N48" s="179">
        <v>0</v>
      </c>
      <c r="O48" s="179">
        <f>ROUND(E48*N48,2)</f>
        <v>0</v>
      </c>
      <c r="P48" s="179">
        <v>0</v>
      </c>
      <c r="Q48" s="179">
        <f>ROUND(E48*P48,2)</f>
        <v>0</v>
      </c>
      <c r="R48" s="179"/>
      <c r="S48" s="179" t="s">
        <v>190</v>
      </c>
      <c r="T48" s="180" t="s">
        <v>121</v>
      </c>
      <c r="U48" s="160">
        <v>0.78</v>
      </c>
      <c r="V48" s="160">
        <f>ROUND(E48*U48,2)</f>
        <v>5.46</v>
      </c>
      <c r="W48" s="160"/>
      <c r="X48" s="160" t="s">
        <v>122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123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92" t="s">
        <v>451</v>
      </c>
      <c r="D49" s="161"/>
      <c r="E49" s="162">
        <v>7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4">
        <v>13</v>
      </c>
      <c r="B50" s="175" t="s">
        <v>187</v>
      </c>
      <c r="C50" s="191" t="s">
        <v>188</v>
      </c>
      <c r="D50" s="176" t="s">
        <v>189</v>
      </c>
      <c r="E50" s="177">
        <v>7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79">
        <v>0</v>
      </c>
      <c r="O50" s="179">
        <f>ROUND(E50*N50,2)</f>
        <v>0</v>
      </c>
      <c r="P50" s="179">
        <v>0</v>
      </c>
      <c r="Q50" s="179">
        <f>ROUND(E50*P50,2)</f>
        <v>0</v>
      </c>
      <c r="R50" s="179"/>
      <c r="S50" s="179" t="s">
        <v>190</v>
      </c>
      <c r="T50" s="180" t="s">
        <v>121</v>
      </c>
      <c r="U50" s="160">
        <v>0.4</v>
      </c>
      <c r="V50" s="160">
        <f>ROUND(E50*U50,2)</f>
        <v>2.8</v>
      </c>
      <c r="W50" s="160"/>
      <c r="X50" s="160" t="s">
        <v>122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123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2" t="s">
        <v>452</v>
      </c>
      <c r="D51" s="161"/>
      <c r="E51" s="162">
        <v>7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127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8" t="s">
        <v>114</v>
      </c>
      <c r="B52" s="169" t="s">
        <v>73</v>
      </c>
      <c r="C52" s="190" t="s">
        <v>74</v>
      </c>
      <c r="D52" s="170"/>
      <c r="E52" s="171"/>
      <c r="F52" s="172"/>
      <c r="G52" s="172">
        <f>SUMIF(AG53:AG54,"&lt;&gt;NOR",G53:G54)</f>
        <v>0</v>
      </c>
      <c r="H52" s="172"/>
      <c r="I52" s="172">
        <f>SUM(I53:I54)</f>
        <v>0</v>
      </c>
      <c r="J52" s="172"/>
      <c r="K52" s="172">
        <f>SUM(K53:K54)</f>
        <v>0</v>
      </c>
      <c r="L52" s="172"/>
      <c r="M52" s="172">
        <f>SUM(M53:M54)</f>
        <v>0</v>
      </c>
      <c r="N52" s="172"/>
      <c r="O52" s="172">
        <f>SUM(O53:O54)</f>
        <v>0</v>
      </c>
      <c r="P52" s="172"/>
      <c r="Q52" s="172">
        <f>SUM(Q53:Q54)</f>
        <v>0</v>
      </c>
      <c r="R52" s="172"/>
      <c r="S52" s="172"/>
      <c r="T52" s="173"/>
      <c r="U52" s="167"/>
      <c r="V52" s="167">
        <f>SUM(V53:V54)</f>
        <v>13.68</v>
      </c>
      <c r="W52" s="167"/>
      <c r="X52" s="167"/>
      <c r="AG52" t="s">
        <v>115</v>
      </c>
    </row>
    <row r="53" spans="1:60" ht="33.75" outlineLevel="1" x14ac:dyDescent="0.2">
      <c r="A53" s="174">
        <v>14</v>
      </c>
      <c r="B53" s="175" t="s">
        <v>388</v>
      </c>
      <c r="C53" s="191" t="s">
        <v>389</v>
      </c>
      <c r="D53" s="176" t="s">
        <v>197</v>
      </c>
      <c r="E53" s="177">
        <v>14.579409999999999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9">
        <v>0</v>
      </c>
      <c r="O53" s="179">
        <f>ROUND(E53*N53,2)</f>
        <v>0</v>
      </c>
      <c r="P53" s="179">
        <v>0</v>
      </c>
      <c r="Q53" s="179">
        <f>ROUND(E53*P53,2)</f>
        <v>0</v>
      </c>
      <c r="R53" s="179" t="s">
        <v>155</v>
      </c>
      <c r="S53" s="179" t="s">
        <v>120</v>
      </c>
      <c r="T53" s="180" t="s">
        <v>121</v>
      </c>
      <c r="U53" s="160">
        <v>0.9385</v>
      </c>
      <c r="V53" s="160">
        <f>ROUND(E53*U53,2)</f>
        <v>13.68</v>
      </c>
      <c r="W53" s="160"/>
      <c r="X53" s="160" t="s">
        <v>122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199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261" t="s">
        <v>390</v>
      </c>
      <c r="D54" s="262"/>
      <c r="E54" s="262"/>
      <c r="F54" s="262"/>
      <c r="G54" s="262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125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">
      <c r="A55" s="168" t="s">
        <v>114</v>
      </c>
      <c r="B55" s="169" t="s">
        <v>75</v>
      </c>
      <c r="C55" s="190" t="s">
        <v>76</v>
      </c>
      <c r="D55" s="170"/>
      <c r="E55" s="171"/>
      <c r="F55" s="172"/>
      <c r="G55" s="172">
        <f>SUMIF(AG56:AG78,"&lt;&gt;NOR",G56:G78)</f>
        <v>0</v>
      </c>
      <c r="H55" s="172"/>
      <c r="I55" s="172">
        <f>SUM(I56:I78)</f>
        <v>0</v>
      </c>
      <c r="J55" s="172"/>
      <c r="K55" s="172">
        <f>SUM(K56:K78)</f>
        <v>0</v>
      </c>
      <c r="L55" s="172"/>
      <c r="M55" s="172">
        <f>SUM(M56:M78)</f>
        <v>0</v>
      </c>
      <c r="N55" s="172"/>
      <c r="O55" s="172">
        <f>SUM(O56:O78)</f>
        <v>0.03</v>
      </c>
      <c r="P55" s="172"/>
      <c r="Q55" s="172">
        <f>SUM(Q56:Q78)</f>
        <v>0</v>
      </c>
      <c r="R55" s="172"/>
      <c r="S55" s="172"/>
      <c r="T55" s="173"/>
      <c r="U55" s="167"/>
      <c r="V55" s="167">
        <f>SUM(V56:V78)</f>
        <v>4.1500000000000004</v>
      </c>
      <c r="W55" s="167"/>
      <c r="X55" s="167"/>
      <c r="AG55" t="s">
        <v>115</v>
      </c>
    </row>
    <row r="56" spans="1:60" ht="22.5" outlineLevel="1" x14ac:dyDescent="0.2">
      <c r="A56" s="174">
        <v>15</v>
      </c>
      <c r="B56" s="175" t="s">
        <v>201</v>
      </c>
      <c r="C56" s="191" t="s">
        <v>202</v>
      </c>
      <c r="D56" s="176" t="s">
        <v>140</v>
      </c>
      <c r="E56" s="177">
        <v>5.0297999999999998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9">
        <v>0</v>
      </c>
      <c r="O56" s="179">
        <f>ROUND(E56*N56,2)</f>
        <v>0</v>
      </c>
      <c r="P56" s="179">
        <v>0</v>
      </c>
      <c r="Q56" s="179">
        <f>ROUND(E56*P56,2)</f>
        <v>0</v>
      </c>
      <c r="R56" s="179" t="s">
        <v>203</v>
      </c>
      <c r="S56" s="179" t="s">
        <v>120</v>
      </c>
      <c r="T56" s="180" t="s">
        <v>121</v>
      </c>
      <c r="U56" s="160">
        <v>2.75E-2</v>
      </c>
      <c r="V56" s="160">
        <f>ROUND(E56*U56,2)</f>
        <v>0.14000000000000001</v>
      </c>
      <c r="W56" s="160"/>
      <c r="X56" s="160" t="s">
        <v>122</v>
      </c>
      <c r="Y56" s="151"/>
      <c r="Z56" s="151"/>
      <c r="AA56" s="151"/>
      <c r="AB56" s="151"/>
      <c r="AC56" s="151"/>
      <c r="AD56" s="151"/>
      <c r="AE56" s="151"/>
      <c r="AF56" s="151"/>
      <c r="AG56" s="151" t="s">
        <v>123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2" t="s">
        <v>453</v>
      </c>
      <c r="D57" s="161"/>
      <c r="E57" s="162">
        <v>5.03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127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74">
        <v>16</v>
      </c>
      <c r="B58" s="175" t="s">
        <v>205</v>
      </c>
      <c r="C58" s="191" t="s">
        <v>206</v>
      </c>
      <c r="D58" s="176" t="s">
        <v>140</v>
      </c>
      <c r="E58" s="177">
        <v>5.0297999999999998</v>
      </c>
      <c r="F58" s="178"/>
      <c r="G58" s="179">
        <f>ROUND(E58*F58,2)</f>
        <v>0</v>
      </c>
      <c r="H58" s="178"/>
      <c r="I58" s="179">
        <f>ROUND(E58*H58,2)</f>
        <v>0</v>
      </c>
      <c r="J58" s="178"/>
      <c r="K58" s="179">
        <f>ROUND(E58*J58,2)</f>
        <v>0</v>
      </c>
      <c r="L58" s="179">
        <v>21</v>
      </c>
      <c r="M58" s="179">
        <f>G58*(1+L58/100)</f>
        <v>0</v>
      </c>
      <c r="N58" s="179">
        <v>4.0999999999999999E-4</v>
      </c>
      <c r="O58" s="179">
        <f>ROUND(E58*N58,2)</f>
        <v>0</v>
      </c>
      <c r="P58" s="179">
        <v>0</v>
      </c>
      <c r="Q58" s="179">
        <f>ROUND(E58*P58,2)</f>
        <v>0</v>
      </c>
      <c r="R58" s="179" t="s">
        <v>203</v>
      </c>
      <c r="S58" s="179" t="s">
        <v>120</v>
      </c>
      <c r="T58" s="180" t="s">
        <v>121</v>
      </c>
      <c r="U58" s="160">
        <v>0.22991</v>
      </c>
      <c r="V58" s="160">
        <f>ROUND(E58*U58,2)</f>
        <v>1.1599999999999999</v>
      </c>
      <c r="W58" s="160"/>
      <c r="X58" s="160" t="s">
        <v>122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123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2" t="s">
        <v>453</v>
      </c>
      <c r="D59" s="161"/>
      <c r="E59" s="162">
        <v>5.03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127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74">
        <v>17</v>
      </c>
      <c r="B60" s="175" t="s">
        <v>208</v>
      </c>
      <c r="C60" s="191" t="s">
        <v>209</v>
      </c>
      <c r="D60" s="176" t="s">
        <v>197</v>
      </c>
      <c r="E60" s="177">
        <v>1.5100000000000001E-3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9">
        <v>1</v>
      </c>
      <c r="O60" s="179">
        <f>ROUND(E60*N60,2)</f>
        <v>0</v>
      </c>
      <c r="P60" s="179">
        <v>0</v>
      </c>
      <c r="Q60" s="179">
        <f>ROUND(E60*P60,2)</f>
        <v>0</v>
      </c>
      <c r="R60" s="179" t="s">
        <v>210</v>
      </c>
      <c r="S60" s="179" t="s">
        <v>120</v>
      </c>
      <c r="T60" s="180" t="s">
        <v>121</v>
      </c>
      <c r="U60" s="160">
        <v>0</v>
      </c>
      <c r="V60" s="160">
        <f>ROUND(E60*U60,2)</f>
        <v>0</v>
      </c>
      <c r="W60" s="160"/>
      <c r="X60" s="160" t="s">
        <v>211</v>
      </c>
      <c r="Y60" s="151"/>
      <c r="Z60" s="151"/>
      <c r="AA60" s="151"/>
      <c r="AB60" s="151"/>
      <c r="AC60" s="151"/>
      <c r="AD60" s="151"/>
      <c r="AE60" s="151"/>
      <c r="AF60" s="151"/>
      <c r="AG60" s="151" t="s">
        <v>212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203" t="s">
        <v>340</v>
      </c>
      <c r="D61" s="199"/>
      <c r="E61" s="20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127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204" t="s">
        <v>454</v>
      </c>
      <c r="D62" s="199"/>
      <c r="E62" s="200">
        <v>5.03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127</v>
      </c>
      <c r="AH62" s="151">
        <v>2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05" t="s">
        <v>343</v>
      </c>
      <c r="D63" s="201"/>
      <c r="E63" s="202">
        <v>5.03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127</v>
      </c>
      <c r="AH63" s="151">
        <v>3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03" t="s">
        <v>344</v>
      </c>
      <c r="D64" s="199"/>
      <c r="E64" s="20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2" t="s">
        <v>455</v>
      </c>
      <c r="D65" s="161"/>
      <c r="E65" s="162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ht="22.5" outlineLevel="1" x14ac:dyDescent="0.2">
      <c r="A66" s="174">
        <v>18</v>
      </c>
      <c r="B66" s="175" t="s">
        <v>214</v>
      </c>
      <c r="C66" s="191" t="s">
        <v>215</v>
      </c>
      <c r="D66" s="176" t="s">
        <v>140</v>
      </c>
      <c r="E66" s="177">
        <v>5.7842700000000002</v>
      </c>
      <c r="F66" s="178"/>
      <c r="G66" s="179">
        <f>ROUND(E66*F66,2)</f>
        <v>0</v>
      </c>
      <c r="H66" s="178"/>
      <c r="I66" s="179">
        <f>ROUND(E66*H66,2)</f>
        <v>0</v>
      </c>
      <c r="J66" s="178"/>
      <c r="K66" s="179">
        <f>ROUND(E66*J66,2)</f>
        <v>0</v>
      </c>
      <c r="L66" s="179">
        <v>21</v>
      </c>
      <c r="M66" s="179">
        <f>G66*(1+L66/100)</f>
        <v>0</v>
      </c>
      <c r="N66" s="179">
        <v>4.7000000000000002E-3</v>
      </c>
      <c r="O66" s="179">
        <f>ROUND(E66*N66,2)</f>
        <v>0.03</v>
      </c>
      <c r="P66" s="179">
        <v>0</v>
      </c>
      <c r="Q66" s="179">
        <f>ROUND(E66*P66,2)</f>
        <v>0</v>
      </c>
      <c r="R66" s="179" t="s">
        <v>210</v>
      </c>
      <c r="S66" s="179" t="s">
        <v>120</v>
      </c>
      <c r="T66" s="180" t="s">
        <v>121</v>
      </c>
      <c r="U66" s="160">
        <v>0</v>
      </c>
      <c r="V66" s="160">
        <f>ROUND(E66*U66,2)</f>
        <v>0</v>
      </c>
      <c r="W66" s="160"/>
      <c r="X66" s="160" t="s">
        <v>211</v>
      </c>
      <c r="Y66" s="151"/>
      <c r="Z66" s="151"/>
      <c r="AA66" s="151"/>
      <c r="AB66" s="151"/>
      <c r="AC66" s="151"/>
      <c r="AD66" s="151"/>
      <c r="AE66" s="151"/>
      <c r="AF66" s="151"/>
      <c r="AG66" s="151" t="s">
        <v>212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2" t="s">
        <v>453</v>
      </c>
      <c r="D67" s="161"/>
      <c r="E67" s="162">
        <v>5.03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127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3" t="s">
        <v>216</v>
      </c>
      <c r="D68" s="163"/>
      <c r="E68" s="164">
        <v>0.75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127</v>
      </c>
      <c r="AH68" s="151">
        <v>4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4" t="s">
        <v>217</v>
      </c>
      <c r="D69" s="165"/>
      <c r="E69" s="166">
        <v>5.78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127</v>
      </c>
      <c r="AH69" s="151">
        <v>1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4">
        <v>19</v>
      </c>
      <c r="B70" s="175" t="s">
        <v>456</v>
      </c>
      <c r="C70" s="191" t="s">
        <v>457</v>
      </c>
      <c r="D70" s="176" t="s">
        <v>140</v>
      </c>
      <c r="E70" s="177">
        <v>8.3829999999999991</v>
      </c>
      <c r="F70" s="178"/>
      <c r="G70" s="179">
        <f>ROUND(E70*F70,2)</f>
        <v>0</v>
      </c>
      <c r="H70" s="178"/>
      <c r="I70" s="179">
        <f>ROUND(E70*H70,2)</f>
        <v>0</v>
      </c>
      <c r="J70" s="178"/>
      <c r="K70" s="179">
        <f>ROUND(E70*J70,2)</f>
        <v>0</v>
      </c>
      <c r="L70" s="179">
        <v>21</v>
      </c>
      <c r="M70" s="179">
        <f>G70*(1+L70/100)</f>
        <v>0</v>
      </c>
      <c r="N70" s="179">
        <v>8.0000000000000007E-5</v>
      </c>
      <c r="O70" s="179">
        <f>ROUND(E70*N70,2)</f>
        <v>0</v>
      </c>
      <c r="P70" s="179">
        <v>0</v>
      </c>
      <c r="Q70" s="179">
        <f>ROUND(E70*P70,2)</f>
        <v>0</v>
      </c>
      <c r="R70" s="179" t="s">
        <v>203</v>
      </c>
      <c r="S70" s="179" t="s">
        <v>120</v>
      </c>
      <c r="T70" s="180" t="s">
        <v>121</v>
      </c>
      <c r="U70" s="160">
        <v>0.34</v>
      </c>
      <c r="V70" s="160">
        <f>ROUND(E70*U70,2)</f>
        <v>2.85</v>
      </c>
      <c r="W70" s="160"/>
      <c r="X70" s="160" t="s">
        <v>122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123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2" t="s">
        <v>458</v>
      </c>
      <c r="D71" s="161"/>
      <c r="E71" s="162">
        <v>8.3800000000000008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127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4">
        <v>20</v>
      </c>
      <c r="B72" s="175" t="s">
        <v>459</v>
      </c>
      <c r="C72" s="191" t="s">
        <v>460</v>
      </c>
      <c r="D72" s="176" t="s">
        <v>224</v>
      </c>
      <c r="E72" s="177">
        <v>9.7242800000000003</v>
      </c>
      <c r="F72" s="178"/>
      <c r="G72" s="179">
        <f>ROUND(E72*F72,2)</f>
        <v>0</v>
      </c>
      <c r="H72" s="178"/>
      <c r="I72" s="179">
        <f>ROUND(E72*H72,2)</f>
        <v>0</v>
      </c>
      <c r="J72" s="178"/>
      <c r="K72" s="179">
        <f>ROUND(E72*J72,2)</f>
        <v>0</v>
      </c>
      <c r="L72" s="179">
        <v>21</v>
      </c>
      <c r="M72" s="179">
        <f>G72*(1+L72/100)</f>
        <v>0</v>
      </c>
      <c r="N72" s="179">
        <v>0</v>
      </c>
      <c r="O72" s="179">
        <f>ROUND(E72*N72,2)</f>
        <v>0</v>
      </c>
      <c r="P72" s="179">
        <v>0</v>
      </c>
      <c r="Q72" s="179">
        <f>ROUND(E72*P72,2)</f>
        <v>0</v>
      </c>
      <c r="R72" s="179"/>
      <c r="S72" s="179" t="s">
        <v>190</v>
      </c>
      <c r="T72" s="180" t="s">
        <v>121</v>
      </c>
      <c r="U72" s="160">
        <v>0</v>
      </c>
      <c r="V72" s="160">
        <f>ROUND(E72*U72,2)</f>
        <v>0</v>
      </c>
      <c r="W72" s="160"/>
      <c r="X72" s="160" t="s">
        <v>211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212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2" t="s">
        <v>458</v>
      </c>
      <c r="D73" s="161"/>
      <c r="E73" s="162">
        <v>8.3800000000000008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127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3" t="s">
        <v>461</v>
      </c>
      <c r="D74" s="163"/>
      <c r="E74" s="164">
        <v>1.34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127</v>
      </c>
      <c r="AH74" s="151">
        <v>4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4" t="s">
        <v>217</v>
      </c>
      <c r="D75" s="165"/>
      <c r="E75" s="166">
        <v>9.7200000000000006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127</v>
      </c>
      <c r="AH75" s="151">
        <v>1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4" t="s">
        <v>217</v>
      </c>
      <c r="D76" s="165"/>
      <c r="E76" s="166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127</v>
      </c>
      <c r="AH76" s="151">
        <v>1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4">
        <v>21</v>
      </c>
      <c r="B77" s="175" t="s">
        <v>218</v>
      </c>
      <c r="C77" s="191" t="s">
        <v>219</v>
      </c>
      <c r="D77" s="176" t="s">
        <v>0</v>
      </c>
      <c r="E77" s="177">
        <v>43.284599999999998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79">
        <v>0</v>
      </c>
      <c r="O77" s="179">
        <f>ROUND(E77*N77,2)</f>
        <v>0</v>
      </c>
      <c r="P77" s="179">
        <v>0</v>
      </c>
      <c r="Q77" s="179">
        <f>ROUND(E77*P77,2)</f>
        <v>0</v>
      </c>
      <c r="R77" s="179" t="s">
        <v>203</v>
      </c>
      <c r="S77" s="179" t="s">
        <v>120</v>
      </c>
      <c r="T77" s="180" t="s">
        <v>121</v>
      </c>
      <c r="U77" s="160">
        <v>0</v>
      </c>
      <c r="V77" s="160">
        <f>ROUND(E77*U77,2)</f>
        <v>0</v>
      </c>
      <c r="W77" s="160"/>
      <c r="X77" s="160" t="s">
        <v>122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220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61" t="s">
        <v>221</v>
      </c>
      <c r="D78" s="262"/>
      <c r="E78" s="262"/>
      <c r="F78" s="262"/>
      <c r="G78" s="262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125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68" t="s">
        <v>114</v>
      </c>
      <c r="B79" s="169" t="s">
        <v>79</v>
      </c>
      <c r="C79" s="190" t="s">
        <v>80</v>
      </c>
      <c r="D79" s="170"/>
      <c r="E79" s="171"/>
      <c r="F79" s="172"/>
      <c r="G79" s="172">
        <f>SUMIF(AG80:AG117,"&lt;&gt;NOR",G80:G117)</f>
        <v>0</v>
      </c>
      <c r="H79" s="172"/>
      <c r="I79" s="172">
        <f>SUM(I80:I117)</f>
        <v>0</v>
      </c>
      <c r="J79" s="172"/>
      <c r="K79" s="172">
        <f>SUM(K80:K117)</f>
        <v>0</v>
      </c>
      <c r="L79" s="172"/>
      <c r="M79" s="172">
        <f>SUM(M80:M117)</f>
        <v>0</v>
      </c>
      <c r="N79" s="172"/>
      <c r="O79" s="172">
        <f>SUM(O80:O117)</f>
        <v>0.08</v>
      </c>
      <c r="P79" s="172"/>
      <c r="Q79" s="172">
        <f>SUM(Q80:Q117)</f>
        <v>0.18</v>
      </c>
      <c r="R79" s="172"/>
      <c r="S79" s="172"/>
      <c r="T79" s="173"/>
      <c r="U79" s="167"/>
      <c r="V79" s="167">
        <f>SUM(V80:V117)</f>
        <v>44.09</v>
      </c>
      <c r="W79" s="167"/>
      <c r="X79" s="167"/>
      <c r="AG79" t="s">
        <v>115</v>
      </c>
    </row>
    <row r="80" spans="1:60" outlineLevel="1" x14ac:dyDescent="0.2">
      <c r="A80" s="174">
        <v>22</v>
      </c>
      <c r="B80" s="175" t="s">
        <v>260</v>
      </c>
      <c r="C80" s="191" t="s">
        <v>261</v>
      </c>
      <c r="D80" s="176" t="s">
        <v>151</v>
      </c>
      <c r="E80" s="177">
        <v>16.616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9">
        <v>0</v>
      </c>
      <c r="O80" s="179">
        <f>ROUND(E80*N80,2)</f>
        <v>0</v>
      </c>
      <c r="P80" s="179">
        <v>9.2499999999999995E-3</v>
      </c>
      <c r="Q80" s="179">
        <f>ROUND(E80*P80,2)</f>
        <v>0.15</v>
      </c>
      <c r="R80" s="179" t="s">
        <v>262</v>
      </c>
      <c r="S80" s="179" t="s">
        <v>120</v>
      </c>
      <c r="T80" s="180" t="s">
        <v>121</v>
      </c>
      <c r="U80" s="160">
        <v>0.28699999999999998</v>
      </c>
      <c r="V80" s="160">
        <f>ROUND(E80*U80,2)</f>
        <v>4.7699999999999996</v>
      </c>
      <c r="W80" s="160"/>
      <c r="X80" s="160" t="s">
        <v>122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123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2" t="s">
        <v>462</v>
      </c>
      <c r="D81" s="161"/>
      <c r="E81" s="162">
        <v>16.62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127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4">
        <v>23</v>
      </c>
      <c r="B82" s="175" t="s">
        <v>271</v>
      </c>
      <c r="C82" s="191" t="s">
        <v>272</v>
      </c>
      <c r="D82" s="176" t="s">
        <v>266</v>
      </c>
      <c r="E82" s="177">
        <v>32.723599999999998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79">
        <v>6.0000000000000002E-5</v>
      </c>
      <c r="O82" s="179">
        <f>ROUND(E82*N82,2)</f>
        <v>0</v>
      </c>
      <c r="P82" s="179">
        <v>1E-3</v>
      </c>
      <c r="Q82" s="179">
        <f>ROUND(E82*P82,2)</f>
        <v>0.03</v>
      </c>
      <c r="R82" s="179" t="s">
        <v>262</v>
      </c>
      <c r="S82" s="179" t="s">
        <v>120</v>
      </c>
      <c r="T82" s="180" t="s">
        <v>121</v>
      </c>
      <c r="U82" s="160">
        <v>9.7000000000000003E-2</v>
      </c>
      <c r="V82" s="160">
        <f>ROUND(E82*U82,2)</f>
        <v>3.17</v>
      </c>
      <c r="W82" s="160"/>
      <c r="X82" s="160" t="s">
        <v>122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123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2" t="s">
        <v>463</v>
      </c>
      <c r="D83" s="161"/>
      <c r="E83" s="162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127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2" t="s">
        <v>464</v>
      </c>
      <c r="D84" s="161"/>
      <c r="E84" s="162">
        <v>32.72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127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24</v>
      </c>
      <c r="B85" s="175" t="s">
        <v>274</v>
      </c>
      <c r="C85" s="191" t="s">
        <v>275</v>
      </c>
      <c r="D85" s="176" t="s">
        <v>197</v>
      </c>
      <c r="E85" s="177">
        <v>5.9699999999999996E-3</v>
      </c>
      <c r="F85" s="178"/>
      <c r="G85" s="179">
        <f>ROUND(E85*F85,2)</f>
        <v>0</v>
      </c>
      <c r="H85" s="178"/>
      <c r="I85" s="179">
        <f>ROUND(E85*H85,2)</f>
        <v>0</v>
      </c>
      <c r="J85" s="178"/>
      <c r="K85" s="179">
        <f>ROUND(E85*J85,2)</f>
        <v>0</v>
      </c>
      <c r="L85" s="179">
        <v>21</v>
      </c>
      <c r="M85" s="179">
        <f>G85*(1+L85/100)</f>
        <v>0</v>
      </c>
      <c r="N85" s="179">
        <v>1</v>
      </c>
      <c r="O85" s="179">
        <f>ROUND(E85*N85,2)</f>
        <v>0.01</v>
      </c>
      <c r="P85" s="179">
        <v>0</v>
      </c>
      <c r="Q85" s="179">
        <f>ROUND(E85*P85,2)</f>
        <v>0</v>
      </c>
      <c r="R85" s="179" t="s">
        <v>210</v>
      </c>
      <c r="S85" s="179" t="s">
        <v>120</v>
      </c>
      <c r="T85" s="180" t="s">
        <v>121</v>
      </c>
      <c r="U85" s="160">
        <v>0</v>
      </c>
      <c r="V85" s="160">
        <f>ROUND(E85*U85,2)</f>
        <v>0</v>
      </c>
      <c r="W85" s="160"/>
      <c r="X85" s="160" t="s">
        <v>211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212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2" t="s">
        <v>463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127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2" t="s">
        <v>465</v>
      </c>
      <c r="D87" s="161"/>
      <c r="E87" s="162">
        <v>0.01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127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4" t="s">
        <v>217</v>
      </c>
      <c r="D88" s="165"/>
      <c r="E88" s="166">
        <v>0.01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127</v>
      </c>
      <c r="AH88" s="151">
        <v>1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3" t="s">
        <v>278</v>
      </c>
      <c r="D89" s="163"/>
      <c r="E89" s="164"/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127</v>
      </c>
      <c r="AH89" s="151">
        <v>4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4" t="s">
        <v>217</v>
      </c>
      <c r="D90" s="165"/>
      <c r="E90" s="166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127</v>
      </c>
      <c r="AH90" s="151">
        <v>1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4">
        <v>25</v>
      </c>
      <c r="B91" s="175" t="s">
        <v>282</v>
      </c>
      <c r="C91" s="191" t="s">
        <v>283</v>
      </c>
      <c r="D91" s="176" t="s">
        <v>151</v>
      </c>
      <c r="E91" s="177">
        <v>18.143999999999998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3.7699999999999999E-3</v>
      </c>
      <c r="O91" s="179">
        <f>ROUND(E91*N91,2)</f>
        <v>7.0000000000000007E-2</v>
      </c>
      <c r="P91" s="179">
        <v>0</v>
      </c>
      <c r="Q91" s="179">
        <f>ROUND(E91*P91,2)</f>
        <v>0</v>
      </c>
      <c r="R91" s="179" t="s">
        <v>210</v>
      </c>
      <c r="S91" s="179" t="s">
        <v>120</v>
      </c>
      <c r="T91" s="180" t="s">
        <v>121</v>
      </c>
      <c r="U91" s="160">
        <v>0</v>
      </c>
      <c r="V91" s="160">
        <f>ROUND(E91*U91,2)</f>
        <v>0</v>
      </c>
      <c r="W91" s="160"/>
      <c r="X91" s="160" t="s">
        <v>211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212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2" t="s">
        <v>170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127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2" t="s">
        <v>466</v>
      </c>
      <c r="D93" s="161"/>
      <c r="E93" s="162">
        <v>16.8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127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3" t="s">
        <v>278</v>
      </c>
      <c r="D94" s="163"/>
      <c r="E94" s="164">
        <v>1.34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127</v>
      </c>
      <c r="AH94" s="151">
        <v>4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4" t="s">
        <v>217</v>
      </c>
      <c r="D95" s="165"/>
      <c r="E95" s="166">
        <v>18.14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127</v>
      </c>
      <c r="AH95" s="151">
        <v>1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74">
        <v>26</v>
      </c>
      <c r="B96" s="175" t="s">
        <v>285</v>
      </c>
      <c r="C96" s="191" t="s">
        <v>286</v>
      </c>
      <c r="D96" s="176" t="s">
        <v>266</v>
      </c>
      <c r="E96" s="177">
        <v>68.865600000000001</v>
      </c>
      <c r="F96" s="178"/>
      <c r="G96" s="179">
        <f>ROUND(E96*F96,2)</f>
        <v>0</v>
      </c>
      <c r="H96" s="178"/>
      <c r="I96" s="179">
        <f>ROUND(E96*H96,2)</f>
        <v>0</v>
      </c>
      <c r="J96" s="178"/>
      <c r="K96" s="179">
        <f>ROUND(E96*J96,2)</f>
        <v>0</v>
      </c>
      <c r="L96" s="179">
        <v>21</v>
      </c>
      <c r="M96" s="179">
        <f>G96*(1+L96/100)</f>
        <v>0</v>
      </c>
      <c r="N96" s="179">
        <v>0</v>
      </c>
      <c r="O96" s="179">
        <f>ROUND(E96*N96,2)</f>
        <v>0</v>
      </c>
      <c r="P96" s="179">
        <v>0</v>
      </c>
      <c r="Q96" s="179">
        <f>ROUND(E96*P96,2)</f>
        <v>0</v>
      </c>
      <c r="R96" s="179" t="s">
        <v>210</v>
      </c>
      <c r="S96" s="179" t="s">
        <v>120</v>
      </c>
      <c r="T96" s="180" t="s">
        <v>121</v>
      </c>
      <c r="U96" s="160">
        <v>0</v>
      </c>
      <c r="V96" s="160">
        <f>ROUND(E96*U96,2)</f>
        <v>0</v>
      </c>
      <c r="W96" s="160"/>
      <c r="X96" s="160" t="s">
        <v>211</v>
      </c>
      <c r="Y96" s="151"/>
      <c r="Z96" s="151"/>
      <c r="AA96" s="151"/>
      <c r="AB96" s="151"/>
      <c r="AC96" s="151"/>
      <c r="AD96" s="151"/>
      <c r="AE96" s="151"/>
      <c r="AF96" s="151"/>
      <c r="AG96" s="151" t="s">
        <v>212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2" t="s">
        <v>467</v>
      </c>
      <c r="D97" s="161"/>
      <c r="E97" s="162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127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2" t="s">
        <v>468</v>
      </c>
      <c r="D98" s="161"/>
      <c r="E98" s="162">
        <v>5.53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127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2" t="s">
        <v>469</v>
      </c>
      <c r="D99" s="161"/>
      <c r="E99" s="162">
        <v>63.34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127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4">
        <v>27</v>
      </c>
      <c r="B100" s="175" t="s">
        <v>288</v>
      </c>
      <c r="C100" s="191" t="s">
        <v>289</v>
      </c>
      <c r="D100" s="176" t="s">
        <v>189</v>
      </c>
      <c r="E100" s="177">
        <v>7</v>
      </c>
      <c r="F100" s="178"/>
      <c r="G100" s="179">
        <f>ROUND(E100*F100,2)</f>
        <v>0</v>
      </c>
      <c r="H100" s="178"/>
      <c r="I100" s="179">
        <f>ROUND(E100*H100,2)</f>
        <v>0</v>
      </c>
      <c r="J100" s="178"/>
      <c r="K100" s="179">
        <f>ROUND(E100*J100,2)</f>
        <v>0</v>
      </c>
      <c r="L100" s="179">
        <v>21</v>
      </c>
      <c r="M100" s="179">
        <f>G100*(1+L100/100)</f>
        <v>0</v>
      </c>
      <c r="N100" s="179">
        <v>0</v>
      </c>
      <c r="O100" s="179">
        <f>ROUND(E100*N100,2)</f>
        <v>0</v>
      </c>
      <c r="P100" s="179">
        <v>0</v>
      </c>
      <c r="Q100" s="179">
        <f>ROUND(E100*P100,2)</f>
        <v>0</v>
      </c>
      <c r="R100" s="179"/>
      <c r="S100" s="179" t="s">
        <v>190</v>
      </c>
      <c r="T100" s="180" t="s">
        <v>121</v>
      </c>
      <c r="U100" s="160">
        <v>0</v>
      </c>
      <c r="V100" s="160">
        <f>ROUND(E100*U100,2)</f>
        <v>0</v>
      </c>
      <c r="W100" s="160"/>
      <c r="X100" s="160" t="s">
        <v>211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212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2" t="s">
        <v>470</v>
      </c>
      <c r="D101" s="161"/>
      <c r="E101" s="162">
        <v>7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127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4">
        <v>28</v>
      </c>
      <c r="B102" s="175" t="s">
        <v>264</v>
      </c>
      <c r="C102" s="191" t="s">
        <v>265</v>
      </c>
      <c r="D102" s="176" t="s">
        <v>266</v>
      </c>
      <c r="E102" s="177">
        <v>68.865600000000001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9">
        <v>6.0000000000000002E-5</v>
      </c>
      <c r="O102" s="179">
        <f>ROUND(E102*N102,2)</f>
        <v>0</v>
      </c>
      <c r="P102" s="179">
        <v>0</v>
      </c>
      <c r="Q102" s="179">
        <f>ROUND(E102*P102,2)</f>
        <v>0</v>
      </c>
      <c r="R102" s="179" t="s">
        <v>262</v>
      </c>
      <c r="S102" s="179" t="s">
        <v>120</v>
      </c>
      <c r="T102" s="180" t="s">
        <v>121</v>
      </c>
      <c r="U102" s="160">
        <v>0.42599999999999999</v>
      </c>
      <c r="V102" s="160">
        <f>ROUND(E102*U102,2)</f>
        <v>29.34</v>
      </c>
      <c r="W102" s="160"/>
      <c r="X102" s="160" t="s">
        <v>122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2" t="s">
        <v>467</v>
      </c>
      <c r="D103" s="161"/>
      <c r="E103" s="162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127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2" t="s">
        <v>468</v>
      </c>
      <c r="D104" s="161"/>
      <c r="E104" s="162">
        <v>5.53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127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2" t="s">
        <v>469</v>
      </c>
      <c r="D105" s="161"/>
      <c r="E105" s="162">
        <v>63.34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127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4">
        <v>29</v>
      </c>
      <c r="B106" s="175" t="s">
        <v>423</v>
      </c>
      <c r="C106" s="191" t="s">
        <v>424</v>
      </c>
      <c r="D106" s="176" t="s">
        <v>151</v>
      </c>
      <c r="E106" s="177">
        <v>16.616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9">
        <v>0</v>
      </c>
      <c r="O106" s="179">
        <f>ROUND(E106*N106,2)</f>
        <v>0</v>
      </c>
      <c r="P106" s="179">
        <v>0</v>
      </c>
      <c r="Q106" s="179">
        <f>ROUND(E106*P106,2)</f>
        <v>0</v>
      </c>
      <c r="R106" s="179" t="s">
        <v>262</v>
      </c>
      <c r="S106" s="179" t="s">
        <v>120</v>
      </c>
      <c r="T106" s="180" t="s">
        <v>121</v>
      </c>
      <c r="U106" s="160">
        <v>0.41</v>
      </c>
      <c r="V106" s="160">
        <f>ROUND(E106*U106,2)</f>
        <v>6.81</v>
      </c>
      <c r="W106" s="160"/>
      <c r="X106" s="160" t="s">
        <v>122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123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2" t="s">
        <v>471</v>
      </c>
      <c r="D107" s="161"/>
      <c r="E107" s="162">
        <v>16.62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127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4">
        <v>30</v>
      </c>
      <c r="B108" s="175" t="s">
        <v>419</v>
      </c>
      <c r="C108" s="191" t="s">
        <v>420</v>
      </c>
      <c r="D108" s="176" t="s">
        <v>224</v>
      </c>
      <c r="E108" s="177">
        <v>20.93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9">
        <v>0</v>
      </c>
      <c r="O108" s="179">
        <f>ROUND(E108*N108,2)</f>
        <v>0</v>
      </c>
      <c r="P108" s="179">
        <v>0</v>
      </c>
      <c r="Q108" s="179">
        <f>ROUND(E108*P108,2)</f>
        <v>0</v>
      </c>
      <c r="R108" s="179"/>
      <c r="S108" s="179" t="s">
        <v>190</v>
      </c>
      <c r="T108" s="180" t="s">
        <v>121</v>
      </c>
      <c r="U108" s="160">
        <v>0</v>
      </c>
      <c r="V108" s="160">
        <f>ROUND(E108*U108,2)</f>
        <v>0</v>
      </c>
      <c r="W108" s="160"/>
      <c r="X108" s="160" t="s">
        <v>211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212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2" t="s">
        <v>472</v>
      </c>
      <c r="D109" s="161"/>
      <c r="E109" s="162">
        <v>16.38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127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2" t="s">
        <v>473</v>
      </c>
      <c r="D110" s="161"/>
      <c r="E110" s="162">
        <v>2.21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127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2" t="s">
        <v>474</v>
      </c>
      <c r="D111" s="161"/>
      <c r="E111" s="162">
        <v>2.34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127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4">
        <v>31</v>
      </c>
      <c r="B112" s="175" t="s">
        <v>426</v>
      </c>
      <c r="C112" s="191" t="s">
        <v>427</v>
      </c>
      <c r="D112" s="176" t="s">
        <v>228</v>
      </c>
      <c r="E112" s="177">
        <v>6.5280000000000005E-2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21</v>
      </c>
      <c r="M112" s="179">
        <f>G112*(1+L112/100)</f>
        <v>0</v>
      </c>
      <c r="N112" s="179">
        <v>8.8999999999999999E-3</v>
      </c>
      <c r="O112" s="179">
        <f>ROUND(E112*N112,2)</f>
        <v>0</v>
      </c>
      <c r="P112" s="179">
        <v>0</v>
      </c>
      <c r="Q112" s="179">
        <f>ROUND(E112*P112,2)</f>
        <v>0</v>
      </c>
      <c r="R112" s="179" t="s">
        <v>210</v>
      </c>
      <c r="S112" s="179" t="s">
        <v>120</v>
      </c>
      <c r="T112" s="180" t="s">
        <v>121</v>
      </c>
      <c r="U112" s="160">
        <v>0</v>
      </c>
      <c r="V112" s="160">
        <f>ROUND(E112*U112,2)</f>
        <v>0</v>
      </c>
      <c r="W112" s="160"/>
      <c r="X112" s="160" t="s">
        <v>211</v>
      </c>
      <c r="Y112" s="151"/>
      <c r="Z112" s="151"/>
      <c r="AA112" s="151"/>
      <c r="AB112" s="151"/>
      <c r="AC112" s="151"/>
      <c r="AD112" s="151"/>
      <c r="AE112" s="151"/>
      <c r="AF112" s="151"/>
      <c r="AG112" s="151" t="s">
        <v>212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2" t="s">
        <v>475</v>
      </c>
      <c r="D113" s="161"/>
      <c r="E113" s="162">
        <v>0.06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127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3" t="s">
        <v>230</v>
      </c>
      <c r="D114" s="163"/>
      <c r="E114" s="164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127</v>
      </c>
      <c r="AH114" s="151">
        <v>4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4" t="s">
        <v>217</v>
      </c>
      <c r="D115" s="165"/>
      <c r="E115" s="166">
        <v>7.0000000000000007E-2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127</v>
      </c>
      <c r="AH115" s="151">
        <v>1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4">
        <v>32</v>
      </c>
      <c r="B116" s="175" t="s">
        <v>291</v>
      </c>
      <c r="C116" s="191" t="s">
        <v>292</v>
      </c>
      <c r="D116" s="176" t="s">
        <v>0</v>
      </c>
      <c r="E116" s="177">
        <v>385.08780000000002</v>
      </c>
      <c r="F116" s="178"/>
      <c r="G116" s="179">
        <f>ROUND(E116*F116,2)</f>
        <v>0</v>
      </c>
      <c r="H116" s="178"/>
      <c r="I116" s="179">
        <f>ROUND(E116*H116,2)</f>
        <v>0</v>
      </c>
      <c r="J116" s="178"/>
      <c r="K116" s="179">
        <f>ROUND(E116*J116,2)</f>
        <v>0</v>
      </c>
      <c r="L116" s="179">
        <v>21</v>
      </c>
      <c r="M116" s="179">
        <f>G116*(1+L116/100)</f>
        <v>0</v>
      </c>
      <c r="N116" s="179">
        <v>0</v>
      </c>
      <c r="O116" s="179">
        <f>ROUND(E116*N116,2)</f>
        <v>0</v>
      </c>
      <c r="P116" s="179">
        <v>0</v>
      </c>
      <c r="Q116" s="179">
        <f>ROUND(E116*P116,2)</f>
        <v>0</v>
      </c>
      <c r="R116" s="179" t="s">
        <v>262</v>
      </c>
      <c r="S116" s="179" t="s">
        <v>120</v>
      </c>
      <c r="T116" s="180" t="s">
        <v>121</v>
      </c>
      <c r="U116" s="160">
        <v>0</v>
      </c>
      <c r="V116" s="160">
        <f>ROUND(E116*U116,2)</f>
        <v>0</v>
      </c>
      <c r="W116" s="160"/>
      <c r="X116" s="160" t="s">
        <v>122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220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261" t="s">
        <v>259</v>
      </c>
      <c r="D117" s="262"/>
      <c r="E117" s="262"/>
      <c r="F117" s="262"/>
      <c r="G117" s="262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125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8" t="s">
        <v>114</v>
      </c>
      <c r="B118" s="169" t="s">
        <v>81</v>
      </c>
      <c r="C118" s="190" t="s">
        <v>82</v>
      </c>
      <c r="D118" s="170"/>
      <c r="E118" s="171"/>
      <c r="F118" s="172"/>
      <c r="G118" s="172">
        <f>SUMIF(AG119:AG132,"&lt;&gt;NOR",G119:G132)</f>
        <v>0</v>
      </c>
      <c r="H118" s="172"/>
      <c r="I118" s="172">
        <f>SUM(I119:I132)</f>
        <v>0</v>
      </c>
      <c r="J118" s="172"/>
      <c r="K118" s="172">
        <f>SUM(K119:K132)</f>
        <v>0</v>
      </c>
      <c r="L118" s="172"/>
      <c r="M118" s="172">
        <f>SUM(M119:M132)</f>
        <v>0</v>
      </c>
      <c r="N118" s="172"/>
      <c r="O118" s="172">
        <f>SUM(O119:O132)</f>
        <v>0.02</v>
      </c>
      <c r="P118" s="172"/>
      <c r="Q118" s="172">
        <f>SUM(Q119:Q132)</f>
        <v>0</v>
      </c>
      <c r="R118" s="172"/>
      <c r="S118" s="172"/>
      <c r="T118" s="173"/>
      <c r="U118" s="167"/>
      <c r="V118" s="167">
        <f>SUM(V119:V132)</f>
        <v>28.29</v>
      </c>
      <c r="W118" s="167"/>
      <c r="X118" s="167"/>
      <c r="AG118" t="s">
        <v>115</v>
      </c>
    </row>
    <row r="119" spans="1:60" outlineLevel="1" x14ac:dyDescent="0.2">
      <c r="A119" s="174">
        <v>33</v>
      </c>
      <c r="B119" s="175" t="s">
        <v>429</v>
      </c>
      <c r="C119" s="191" t="s">
        <v>430</v>
      </c>
      <c r="D119" s="176" t="s">
        <v>140</v>
      </c>
      <c r="E119" s="177">
        <v>13.452</v>
      </c>
      <c r="F119" s="178"/>
      <c r="G119" s="179">
        <f>ROUND(E119*F119,2)</f>
        <v>0</v>
      </c>
      <c r="H119" s="178"/>
      <c r="I119" s="179">
        <f>ROUND(E119*H119,2)</f>
        <v>0</v>
      </c>
      <c r="J119" s="178"/>
      <c r="K119" s="179">
        <f>ROUND(E119*J119,2)</f>
        <v>0</v>
      </c>
      <c r="L119" s="179">
        <v>21</v>
      </c>
      <c r="M119" s="179">
        <f>G119*(1+L119/100)</f>
        <v>0</v>
      </c>
      <c r="N119" s="179">
        <v>1.0000000000000001E-5</v>
      </c>
      <c r="O119" s="179">
        <f>ROUND(E119*N119,2)</f>
        <v>0</v>
      </c>
      <c r="P119" s="179">
        <v>0</v>
      </c>
      <c r="Q119" s="179">
        <f>ROUND(E119*P119,2)</f>
        <v>0</v>
      </c>
      <c r="R119" s="179" t="s">
        <v>295</v>
      </c>
      <c r="S119" s="179" t="s">
        <v>120</v>
      </c>
      <c r="T119" s="180" t="s">
        <v>121</v>
      </c>
      <c r="U119" s="160">
        <v>7.1999999999999995E-2</v>
      </c>
      <c r="V119" s="160">
        <f>ROUND(E119*U119,2)</f>
        <v>0.97</v>
      </c>
      <c r="W119" s="160"/>
      <c r="X119" s="160" t="s">
        <v>122</v>
      </c>
      <c r="Y119" s="151"/>
      <c r="Z119" s="151"/>
      <c r="AA119" s="151"/>
      <c r="AB119" s="151"/>
      <c r="AC119" s="151"/>
      <c r="AD119" s="151"/>
      <c r="AE119" s="151"/>
      <c r="AF119" s="151"/>
      <c r="AG119" s="151" t="s">
        <v>123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2" t="s">
        <v>493</v>
      </c>
      <c r="D120" s="161"/>
      <c r="E120" s="162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127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2" t="s">
        <v>494</v>
      </c>
      <c r="D121" s="161"/>
      <c r="E121" s="162">
        <v>13.452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127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4">
        <v>34</v>
      </c>
      <c r="B122" s="175" t="s">
        <v>431</v>
      </c>
      <c r="C122" s="191" t="s">
        <v>432</v>
      </c>
      <c r="D122" s="176" t="s">
        <v>140</v>
      </c>
      <c r="E122" s="177">
        <v>55.31</v>
      </c>
      <c r="F122" s="178"/>
      <c r="G122" s="179">
        <f>ROUND(E122*F122,2)</f>
        <v>0</v>
      </c>
      <c r="H122" s="178"/>
      <c r="I122" s="179">
        <f>ROUND(E122*H122,2)</f>
        <v>0</v>
      </c>
      <c r="J122" s="178"/>
      <c r="K122" s="179">
        <f>ROUND(E122*J122,2)</f>
        <v>0</v>
      </c>
      <c r="L122" s="179">
        <v>21</v>
      </c>
      <c r="M122" s="179">
        <f>G122*(1+L122/100)</f>
        <v>0</v>
      </c>
      <c r="N122" s="179">
        <v>2.5000000000000001E-4</v>
      </c>
      <c r="O122" s="179">
        <f>ROUND(E122*N122,2)</f>
        <v>0.01</v>
      </c>
      <c r="P122" s="179">
        <v>0</v>
      </c>
      <c r="Q122" s="179">
        <f>ROUND(E122*P122,2)</f>
        <v>0</v>
      </c>
      <c r="R122" s="179" t="s">
        <v>295</v>
      </c>
      <c r="S122" s="179" t="s">
        <v>120</v>
      </c>
      <c r="T122" s="180" t="s">
        <v>121</v>
      </c>
      <c r="U122" s="160">
        <v>0.30599999999999999</v>
      </c>
      <c r="V122" s="160">
        <f>ROUND(E122*U122,2)</f>
        <v>16.920000000000002</v>
      </c>
      <c r="W122" s="160"/>
      <c r="X122" s="160" t="s">
        <v>122</v>
      </c>
      <c r="Y122" s="151"/>
      <c r="Z122" s="151"/>
      <c r="AA122" s="151"/>
      <c r="AB122" s="151"/>
      <c r="AC122" s="151"/>
      <c r="AD122" s="151"/>
      <c r="AE122" s="151"/>
      <c r="AF122" s="151"/>
      <c r="AG122" s="151" t="s">
        <v>123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261" t="s">
        <v>433</v>
      </c>
      <c r="D123" s="262"/>
      <c r="E123" s="262"/>
      <c r="F123" s="262"/>
      <c r="G123" s="262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125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2" t="s">
        <v>491</v>
      </c>
      <c r="D124" s="161"/>
      <c r="E124" s="162">
        <v>32.76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127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2" t="s">
        <v>476</v>
      </c>
      <c r="D125" s="161"/>
      <c r="E125" s="162">
        <v>4.42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127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192" t="s">
        <v>477</v>
      </c>
      <c r="D126" s="161"/>
      <c r="E126" s="162">
        <v>4.68</v>
      </c>
      <c r="F126" s="160"/>
      <c r="G126" s="160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127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2" t="s">
        <v>492</v>
      </c>
      <c r="D127" s="161"/>
      <c r="E127" s="162">
        <v>13.452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74">
        <v>35</v>
      </c>
      <c r="B128" s="175" t="s">
        <v>435</v>
      </c>
      <c r="C128" s="191" t="s">
        <v>436</v>
      </c>
      <c r="D128" s="176" t="s">
        <v>140</v>
      </c>
      <c r="E128" s="177">
        <v>55.31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21</v>
      </c>
      <c r="M128" s="179">
        <f>G128*(1+L128/100)</f>
        <v>0</v>
      </c>
      <c r="N128" s="179">
        <v>2.3000000000000001E-4</v>
      </c>
      <c r="O128" s="179">
        <f>ROUND(E128*N128,2)</f>
        <v>0.01</v>
      </c>
      <c r="P128" s="179">
        <v>0</v>
      </c>
      <c r="Q128" s="179">
        <f>ROUND(E128*P128,2)</f>
        <v>0</v>
      </c>
      <c r="R128" s="179" t="s">
        <v>295</v>
      </c>
      <c r="S128" s="179" t="s">
        <v>120</v>
      </c>
      <c r="T128" s="180" t="s">
        <v>121</v>
      </c>
      <c r="U128" s="160">
        <v>0.188</v>
      </c>
      <c r="V128" s="160">
        <f>ROUND(E128*U128,2)</f>
        <v>10.4</v>
      </c>
      <c r="W128" s="160"/>
      <c r="X128" s="160" t="s">
        <v>122</v>
      </c>
      <c r="Y128" s="151"/>
      <c r="Z128" s="151"/>
      <c r="AA128" s="151"/>
      <c r="AB128" s="151"/>
      <c r="AC128" s="151"/>
      <c r="AD128" s="151"/>
      <c r="AE128" s="151"/>
      <c r="AF128" s="151"/>
      <c r="AG128" s="151" t="s">
        <v>123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261" t="s">
        <v>433</v>
      </c>
      <c r="D129" s="262"/>
      <c r="E129" s="262"/>
      <c r="F129" s="262"/>
      <c r="G129" s="262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125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2" t="s">
        <v>491</v>
      </c>
      <c r="D130" s="161"/>
      <c r="E130" s="162">
        <v>32.76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127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2" t="s">
        <v>476</v>
      </c>
      <c r="D131" s="161"/>
      <c r="E131" s="162">
        <v>4.42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127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2" t="s">
        <v>477</v>
      </c>
      <c r="D132" s="161"/>
      <c r="E132" s="162">
        <v>4.68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127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2" t="s">
        <v>492</v>
      </c>
      <c r="D133" s="161"/>
      <c r="E133" s="162">
        <v>13.452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8" t="s">
        <v>114</v>
      </c>
      <c r="B134" s="169" t="s">
        <v>83</v>
      </c>
      <c r="C134" s="190" t="s">
        <v>84</v>
      </c>
      <c r="D134" s="170"/>
      <c r="E134" s="171"/>
      <c r="F134" s="172"/>
      <c r="G134" s="172">
        <f>SUMIF(AG135:AG139,"&lt;&gt;NOR",G135:G139)</f>
        <v>0</v>
      </c>
      <c r="H134" s="172"/>
      <c r="I134" s="172">
        <f>SUM(I135:I139)</f>
        <v>0</v>
      </c>
      <c r="J134" s="172"/>
      <c r="K134" s="172">
        <f>SUM(K135:K139)</f>
        <v>0</v>
      </c>
      <c r="L134" s="172"/>
      <c r="M134" s="172">
        <f>SUM(M135:M139)</f>
        <v>0</v>
      </c>
      <c r="N134" s="172"/>
      <c r="O134" s="172">
        <f>SUM(O135:O139)</f>
        <v>0</v>
      </c>
      <c r="P134" s="172"/>
      <c r="Q134" s="172">
        <f>SUM(Q135:Q139)</f>
        <v>0</v>
      </c>
      <c r="R134" s="172"/>
      <c r="S134" s="172"/>
      <c r="T134" s="173"/>
      <c r="U134" s="167"/>
      <c r="V134" s="167">
        <f>SUM(V135:V139)</f>
        <v>0.31</v>
      </c>
      <c r="W134" s="167"/>
      <c r="X134" s="167"/>
      <c r="AG134" t="s">
        <v>115</v>
      </c>
    </row>
    <row r="135" spans="1:60" outlineLevel="1" x14ac:dyDescent="0.2">
      <c r="A135" s="182">
        <v>36</v>
      </c>
      <c r="B135" s="183" t="s">
        <v>319</v>
      </c>
      <c r="C135" s="195" t="s">
        <v>320</v>
      </c>
      <c r="D135" s="184" t="s">
        <v>197</v>
      </c>
      <c r="E135" s="185">
        <v>0.18642</v>
      </c>
      <c r="F135" s="186"/>
      <c r="G135" s="187">
        <f>ROUND(E135*F135,2)</f>
        <v>0</v>
      </c>
      <c r="H135" s="186"/>
      <c r="I135" s="187">
        <f>ROUND(E135*H135,2)</f>
        <v>0</v>
      </c>
      <c r="J135" s="186"/>
      <c r="K135" s="187">
        <f>ROUND(E135*J135,2)</f>
        <v>0</v>
      </c>
      <c r="L135" s="187">
        <v>21</v>
      </c>
      <c r="M135" s="187">
        <f>G135*(1+L135/100)</f>
        <v>0</v>
      </c>
      <c r="N135" s="187">
        <v>0</v>
      </c>
      <c r="O135" s="187">
        <f>ROUND(E135*N135,2)</f>
        <v>0</v>
      </c>
      <c r="P135" s="187">
        <v>0</v>
      </c>
      <c r="Q135" s="187">
        <f>ROUND(E135*P135,2)</f>
        <v>0</v>
      </c>
      <c r="R135" s="187" t="s">
        <v>174</v>
      </c>
      <c r="S135" s="187" t="s">
        <v>120</v>
      </c>
      <c r="T135" s="188" t="s">
        <v>121</v>
      </c>
      <c r="U135" s="160">
        <v>0.49</v>
      </c>
      <c r="V135" s="160">
        <f>ROUND(E135*U135,2)</f>
        <v>0.09</v>
      </c>
      <c r="W135" s="160"/>
      <c r="X135" s="160" t="s">
        <v>122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321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82">
        <v>37</v>
      </c>
      <c r="B136" s="183" t="s">
        <v>322</v>
      </c>
      <c r="C136" s="195" t="s">
        <v>323</v>
      </c>
      <c r="D136" s="184" t="s">
        <v>197</v>
      </c>
      <c r="E136" s="185">
        <v>2.6099000000000001</v>
      </c>
      <c r="F136" s="186"/>
      <c r="G136" s="187">
        <f>ROUND(E136*F136,2)</f>
        <v>0</v>
      </c>
      <c r="H136" s="186"/>
      <c r="I136" s="187">
        <f>ROUND(E136*H136,2)</f>
        <v>0</v>
      </c>
      <c r="J136" s="186"/>
      <c r="K136" s="187">
        <f>ROUND(E136*J136,2)</f>
        <v>0</v>
      </c>
      <c r="L136" s="187">
        <v>21</v>
      </c>
      <c r="M136" s="187">
        <f>G136*(1+L136/100)</f>
        <v>0</v>
      </c>
      <c r="N136" s="187">
        <v>0</v>
      </c>
      <c r="O136" s="187">
        <f>ROUND(E136*N136,2)</f>
        <v>0</v>
      </c>
      <c r="P136" s="187">
        <v>0</v>
      </c>
      <c r="Q136" s="187">
        <f>ROUND(E136*P136,2)</f>
        <v>0</v>
      </c>
      <c r="R136" s="187" t="s">
        <v>174</v>
      </c>
      <c r="S136" s="187" t="s">
        <v>120</v>
      </c>
      <c r="T136" s="188" t="s">
        <v>121</v>
      </c>
      <c r="U136" s="160">
        <v>0</v>
      </c>
      <c r="V136" s="160">
        <f>ROUND(E136*U136,2)</f>
        <v>0</v>
      </c>
      <c r="W136" s="160"/>
      <c r="X136" s="160" t="s">
        <v>122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321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82">
        <v>38</v>
      </c>
      <c r="B137" s="183" t="s">
        <v>324</v>
      </c>
      <c r="C137" s="195" t="s">
        <v>325</v>
      </c>
      <c r="D137" s="184" t="s">
        <v>197</v>
      </c>
      <c r="E137" s="185">
        <v>0.18642</v>
      </c>
      <c r="F137" s="186"/>
      <c r="G137" s="187">
        <f>ROUND(E137*F137,2)</f>
        <v>0</v>
      </c>
      <c r="H137" s="186"/>
      <c r="I137" s="187">
        <f>ROUND(E137*H137,2)</f>
        <v>0</v>
      </c>
      <c r="J137" s="186"/>
      <c r="K137" s="187">
        <f>ROUND(E137*J137,2)</f>
        <v>0</v>
      </c>
      <c r="L137" s="187">
        <v>21</v>
      </c>
      <c r="M137" s="187">
        <f>G137*(1+L137/100)</f>
        <v>0</v>
      </c>
      <c r="N137" s="187">
        <v>0</v>
      </c>
      <c r="O137" s="187">
        <f>ROUND(E137*N137,2)</f>
        <v>0</v>
      </c>
      <c r="P137" s="187">
        <v>0</v>
      </c>
      <c r="Q137" s="187">
        <f>ROUND(E137*P137,2)</f>
        <v>0</v>
      </c>
      <c r="R137" s="187" t="s">
        <v>174</v>
      </c>
      <c r="S137" s="187" t="s">
        <v>120</v>
      </c>
      <c r="T137" s="188" t="s">
        <v>121</v>
      </c>
      <c r="U137" s="160">
        <v>0.94199999999999995</v>
      </c>
      <c r="V137" s="160">
        <f>ROUND(E137*U137,2)</f>
        <v>0.18</v>
      </c>
      <c r="W137" s="160"/>
      <c r="X137" s="160" t="s">
        <v>122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321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22.5" outlineLevel="1" x14ac:dyDescent="0.2">
      <c r="A138" s="182">
        <v>39</v>
      </c>
      <c r="B138" s="183" t="s">
        <v>326</v>
      </c>
      <c r="C138" s="195" t="s">
        <v>327</v>
      </c>
      <c r="D138" s="184" t="s">
        <v>197</v>
      </c>
      <c r="E138" s="185">
        <v>0.37284</v>
      </c>
      <c r="F138" s="186"/>
      <c r="G138" s="187">
        <f>ROUND(E138*F138,2)</f>
        <v>0</v>
      </c>
      <c r="H138" s="186"/>
      <c r="I138" s="187">
        <f>ROUND(E138*H138,2)</f>
        <v>0</v>
      </c>
      <c r="J138" s="186"/>
      <c r="K138" s="187">
        <f>ROUND(E138*J138,2)</f>
        <v>0</v>
      </c>
      <c r="L138" s="187">
        <v>21</v>
      </c>
      <c r="M138" s="187">
        <f>G138*(1+L138/100)</f>
        <v>0</v>
      </c>
      <c r="N138" s="187">
        <v>0</v>
      </c>
      <c r="O138" s="187">
        <f>ROUND(E138*N138,2)</f>
        <v>0</v>
      </c>
      <c r="P138" s="187">
        <v>0</v>
      </c>
      <c r="Q138" s="187">
        <f>ROUND(E138*P138,2)</f>
        <v>0</v>
      </c>
      <c r="R138" s="187" t="s">
        <v>174</v>
      </c>
      <c r="S138" s="187" t="s">
        <v>120</v>
      </c>
      <c r="T138" s="188" t="s">
        <v>121</v>
      </c>
      <c r="U138" s="160">
        <v>0.105</v>
      </c>
      <c r="V138" s="160">
        <f>ROUND(E138*U138,2)</f>
        <v>0.04</v>
      </c>
      <c r="W138" s="160"/>
      <c r="X138" s="160" t="s">
        <v>122</v>
      </c>
      <c r="Y138" s="151"/>
      <c r="Z138" s="151"/>
      <c r="AA138" s="151"/>
      <c r="AB138" s="151"/>
      <c r="AC138" s="151"/>
      <c r="AD138" s="151"/>
      <c r="AE138" s="151"/>
      <c r="AF138" s="151"/>
      <c r="AG138" s="151" t="s">
        <v>321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4">
        <v>40</v>
      </c>
      <c r="B139" s="175" t="s">
        <v>328</v>
      </c>
      <c r="C139" s="191" t="s">
        <v>329</v>
      </c>
      <c r="D139" s="176" t="s">
        <v>197</v>
      </c>
      <c r="E139" s="177">
        <v>0.18642</v>
      </c>
      <c r="F139" s="178"/>
      <c r="G139" s="179">
        <f>ROUND(E139*F139,2)</f>
        <v>0</v>
      </c>
      <c r="H139" s="178"/>
      <c r="I139" s="179">
        <f>ROUND(E139*H139,2)</f>
        <v>0</v>
      </c>
      <c r="J139" s="178"/>
      <c r="K139" s="179">
        <f>ROUND(E139*J139,2)</f>
        <v>0</v>
      </c>
      <c r="L139" s="179">
        <v>21</v>
      </c>
      <c r="M139" s="179">
        <f>G139*(1+L139/100)</f>
        <v>0</v>
      </c>
      <c r="N139" s="179">
        <v>0</v>
      </c>
      <c r="O139" s="179">
        <f>ROUND(E139*N139,2)</f>
        <v>0</v>
      </c>
      <c r="P139" s="179">
        <v>0</v>
      </c>
      <c r="Q139" s="179">
        <f>ROUND(E139*P139,2)</f>
        <v>0</v>
      </c>
      <c r="R139" s="179" t="s">
        <v>174</v>
      </c>
      <c r="S139" s="179" t="s">
        <v>120</v>
      </c>
      <c r="T139" s="180" t="s">
        <v>121</v>
      </c>
      <c r="U139" s="160">
        <v>0</v>
      </c>
      <c r="V139" s="160">
        <f>ROUND(E139*U139,2)</f>
        <v>0</v>
      </c>
      <c r="W139" s="160"/>
      <c r="X139" s="160" t="s">
        <v>122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321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x14ac:dyDescent="0.2">
      <c r="A140" s="3"/>
      <c r="B140" s="4"/>
      <c r="C140" s="196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v>15</v>
      </c>
      <c r="AF140">
        <v>21</v>
      </c>
      <c r="AG140" t="s">
        <v>101</v>
      </c>
    </row>
    <row r="141" spans="1:60" x14ac:dyDescent="0.2">
      <c r="A141" s="154"/>
      <c r="B141" s="155" t="s">
        <v>29</v>
      </c>
      <c r="C141" s="197"/>
      <c r="D141" s="156"/>
      <c r="E141" s="157"/>
      <c r="F141" s="157"/>
      <c r="G141" s="189">
        <f>G8+G23+G35+G43+G47+G52+G55+G79+G118+G134</f>
        <v>0</v>
      </c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f>SUMIF(L7:L139,AE140,G7:G139)</f>
        <v>0</v>
      </c>
      <c r="AF141">
        <f>SUMIF(L7:L139,AF140,G7:G139)</f>
        <v>0</v>
      </c>
      <c r="AG141" t="s">
        <v>330</v>
      </c>
    </row>
    <row r="142" spans="1:60" x14ac:dyDescent="0.2">
      <c r="C142" s="198"/>
      <c r="D142" s="10"/>
      <c r="AG142" t="s">
        <v>331</v>
      </c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algorithmName="SHA-512" hashValue="mPK4jlvjDUbElTJFsLQdAynmD06NXIjUxmpV4XZUA32JcPUv4vKIJEjIh748V2T/bMlQBTdQs7FCBdXquAOpIg==" saltValue="wU3F94W7iip9vnTqhwDVBA==" spinCount="100000" sheet="1" objects="1" scenarios="1"/>
  <mergeCells count="14">
    <mergeCell ref="C14:G14"/>
    <mergeCell ref="A1:G1"/>
    <mergeCell ref="C2:G2"/>
    <mergeCell ref="C3:G3"/>
    <mergeCell ref="C4:G4"/>
    <mergeCell ref="C10:G10"/>
    <mergeCell ref="C123:G123"/>
    <mergeCell ref="C129:G129"/>
    <mergeCell ref="C28:G28"/>
    <mergeCell ref="C32:G32"/>
    <mergeCell ref="C37:G37"/>
    <mergeCell ref="C54:G54"/>
    <mergeCell ref="C78:G78"/>
    <mergeCell ref="C117:G1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workbookViewId="0">
      <pane ySplit="7" topLeftCell="A8" activePane="bottomLeft" state="frozen"/>
      <selection pane="bottomLeft" activeCell="C13" sqref="C13:G1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3" t="s">
        <v>88</v>
      </c>
      <c r="B1" s="263"/>
      <c r="C1" s="263"/>
      <c r="D1" s="263"/>
      <c r="E1" s="263"/>
      <c r="F1" s="263"/>
      <c r="G1" s="263"/>
      <c r="AG1" t="s">
        <v>89</v>
      </c>
    </row>
    <row r="2" spans="1:60" ht="24.95" customHeight="1" x14ac:dyDescent="0.2">
      <c r="A2" s="143" t="s">
        <v>7</v>
      </c>
      <c r="B2" s="49" t="s">
        <v>43</v>
      </c>
      <c r="C2" s="264" t="s">
        <v>44</v>
      </c>
      <c r="D2" s="265"/>
      <c r="E2" s="265"/>
      <c r="F2" s="265"/>
      <c r="G2" s="266"/>
      <c r="AG2" t="s">
        <v>90</v>
      </c>
    </row>
    <row r="3" spans="1:60" ht="24.95" customHeight="1" x14ac:dyDescent="0.2">
      <c r="A3" s="143" t="s">
        <v>8</v>
      </c>
      <c r="B3" s="49" t="s">
        <v>53</v>
      </c>
      <c r="C3" s="264" t="s">
        <v>54</v>
      </c>
      <c r="D3" s="265"/>
      <c r="E3" s="265"/>
      <c r="F3" s="265"/>
      <c r="G3" s="266"/>
      <c r="AC3" s="125" t="s">
        <v>90</v>
      </c>
      <c r="AG3" t="s">
        <v>91</v>
      </c>
    </row>
    <row r="4" spans="1:60" ht="24.95" customHeight="1" x14ac:dyDescent="0.2">
      <c r="A4" s="144" t="s">
        <v>9</v>
      </c>
      <c r="B4" s="145" t="s">
        <v>53</v>
      </c>
      <c r="C4" s="267" t="s">
        <v>54</v>
      </c>
      <c r="D4" s="268"/>
      <c r="E4" s="268"/>
      <c r="F4" s="268"/>
      <c r="G4" s="269"/>
      <c r="AG4" t="s">
        <v>92</v>
      </c>
    </row>
    <row r="5" spans="1:60" x14ac:dyDescent="0.2">
      <c r="D5" s="10"/>
    </row>
    <row r="6" spans="1:60" ht="38.25" x14ac:dyDescent="0.2">
      <c r="A6" s="147" t="s">
        <v>93</v>
      </c>
      <c r="B6" s="149" t="s">
        <v>94</v>
      </c>
      <c r="C6" s="149" t="s">
        <v>95</v>
      </c>
      <c r="D6" s="148" t="s">
        <v>96</v>
      </c>
      <c r="E6" s="147" t="s">
        <v>97</v>
      </c>
      <c r="F6" s="146" t="s">
        <v>98</v>
      </c>
      <c r="G6" s="147" t="s">
        <v>29</v>
      </c>
      <c r="H6" s="150" t="s">
        <v>30</v>
      </c>
      <c r="I6" s="150" t="s">
        <v>99</v>
      </c>
      <c r="J6" s="150" t="s">
        <v>31</v>
      </c>
      <c r="K6" s="150" t="s">
        <v>100</v>
      </c>
      <c r="L6" s="150" t="s">
        <v>101</v>
      </c>
      <c r="M6" s="150" t="s">
        <v>102</v>
      </c>
      <c r="N6" s="150" t="s">
        <v>103</v>
      </c>
      <c r="O6" s="150" t="s">
        <v>104</v>
      </c>
      <c r="P6" s="150" t="s">
        <v>105</v>
      </c>
      <c r="Q6" s="150" t="s">
        <v>106</v>
      </c>
      <c r="R6" s="150" t="s">
        <v>107</v>
      </c>
      <c r="S6" s="150" t="s">
        <v>108</v>
      </c>
      <c r="T6" s="150" t="s">
        <v>109</v>
      </c>
      <c r="U6" s="150" t="s">
        <v>110</v>
      </c>
      <c r="V6" s="150" t="s">
        <v>111</v>
      </c>
      <c r="W6" s="150" t="s">
        <v>112</v>
      </c>
      <c r="X6" s="150" t="s">
        <v>113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8" t="s">
        <v>114</v>
      </c>
      <c r="B8" s="169" t="s">
        <v>86</v>
      </c>
      <c r="C8" s="190" t="s">
        <v>27</v>
      </c>
      <c r="D8" s="170"/>
      <c r="E8" s="171"/>
      <c r="F8" s="172"/>
      <c r="G8" s="172">
        <f>SUMIF(AG9:AG9,"&lt;&gt;NOR",G9:G9)</f>
        <v>0</v>
      </c>
      <c r="H8" s="172"/>
      <c r="I8" s="172">
        <f>SUM(I9:I9)</f>
        <v>0</v>
      </c>
      <c r="J8" s="172"/>
      <c r="K8" s="172">
        <f>SUM(K9:K9)</f>
        <v>0</v>
      </c>
      <c r="L8" s="172"/>
      <c r="M8" s="172">
        <f>SUM(M9:M9)</f>
        <v>0</v>
      </c>
      <c r="N8" s="172"/>
      <c r="O8" s="172">
        <f>SUM(O9:O9)</f>
        <v>0</v>
      </c>
      <c r="P8" s="172"/>
      <c r="Q8" s="172">
        <f>SUM(Q9:Q9)</f>
        <v>0</v>
      </c>
      <c r="R8" s="172"/>
      <c r="S8" s="172"/>
      <c r="T8" s="173"/>
      <c r="U8" s="167"/>
      <c r="V8" s="167">
        <f>SUM(V9:V9)</f>
        <v>0</v>
      </c>
      <c r="W8" s="167"/>
      <c r="X8" s="167"/>
      <c r="AG8" t="s">
        <v>115</v>
      </c>
    </row>
    <row r="9" spans="1:60" outlineLevel="1" x14ac:dyDescent="0.2">
      <c r="A9" s="174">
        <v>1</v>
      </c>
      <c r="B9" s="175" t="s">
        <v>478</v>
      </c>
      <c r="C9" s="191" t="s">
        <v>479</v>
      </c>
      <c r="D9" s="176" t="s">
        <v>480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120</v>
      </c>
      <c r="T9" s="180" t="s">
        <v>121</v>
      </c>
      <c r="U9" s="160">
        <v>0</v>
      </c>
      <c r="V9" s="160">
        <f>ROUND(E9*U9,2)</f>
        <v>0</v>
      </c>
      <c r="W9" s="160"/>
      <c r="X9" s="160" t="s">
        <v>481</v>
      </c>
      <c r="Y9" s="151"/>
      <c r="Z9" s="151"/>
      <c r="AA9" s="151"/>
      <c r="AB9" s="151"/>
      <c r="AC9" s="151"/>
      <c r="AD9" s="151"/>
      <c r="AE9" s="151"/>
      <c r="AF9" s="151"/>
      <c r="AG9" s="151" t="s">
        <v>482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8" t="s">
        <v>114</v>
      </c>
      <c r="B10" s="169" t="s">
        <v>87</v>
      </c>
      <c r="C10" s="190" t="s">
        <v>28</v>
      </c>
      <c r="D10" s="170"/>
      <c r="E10" s="171"/>
      <c r="F10" s="172"/>
      <c r="G10" s="172">
        <f>SUMIF(AG11:AG12,"&lt;&gt;NOR",G11:G12)</f>
        <v>0</v>
      </c>
      <c r="H10" s="172"/>
      <c r="I10" s="172">
        <f>SUM(I11:I12)</f>
        <v>0</v>
      </c>
      <c r="J10" s="172"/>
      <c r="K10" s="172">
        <f>SUM(K11:K12)</f>
        <v>0</v>
      </c>
      <c r="L10" s="172"/>
      <c r="M10" s="172">
        <f>SUM(M11:M12)</f>
        <v>0</v>
      </c>
      <c r="N10" s="172"/>
      <c r="O10" s="172">
        <f>SUM(O11:O12)</f>
        <v>0</v>
      </c>
      <c r="P10" s="172"/>
      <c r="Q10" s="172">
        <f>SUM(Q11:Q12)</f>
        <v>0</v>
      </c>
      <c r="R10" s="172"/>
      <c r="S10" s="172"/>
      <c r="T10" s="173"/>
      <c r="U10" s="167"/>
      <c r="V10" s="167">
        <f>SUM(V11:V12)</f>
        <v>0</v>
      </c>
      <c r="W10" s="167"/>
      <c r="X10" s="167"/>
      <c r="AG10" t="s">
        <v>115</v>
      </c>
    </row>
    <row r="11" spans="1:60" outlineLevel="1" x14ac:dyDescent="0.2">
      <c r="A11" s="174">
        <v>3</v>
      </c>
      <c r="B11" s="175" t="s">
        <v>483</v>
      </c>
      <c r="C11" s="191" t="s">
        <v>490</v>
      </c>
      <c r="D11" s="176" t="s">
        <v>480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 t="s">
        <v>120</v>
      </c>
      <c r="T11" s="180" t="s">
        <v>121</v>
      </c>
      <c r="U11" s="160">
        <v>0</v>
      </c>
      <c r="V11" s="160">
        <f>ROUND(E11*U11,2)</f>
        <v>0</v>
      </c>
      <c r="W11" s="160"/>
      <c r="X11" s="160" t="s">
        <v>481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482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4">
        <v>4</v>
      </c>
      <c r="B12" s="175" t="s">
        <v>484</v>
      </c>
      <c r="C12" s="191" t="s">
        <v>485</v>
      </c>
      <c r="D12" s="176" t="s">
        <v>480</v>
      </c>
      <c r="E12" s="177">
        <v>1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 t="s">
        <v>120</v>
      </c>
      <c r="T12" s="180" t="s">
        <v>121</v>
      </c>
      <c r="U12" s="160">
        <v>0</v>
      </c>
      <c r="V12" s="160">
        <f>ROUND(E12*U12,2)</f>
        <v>0</v>
      </c>
      <c r="W12" s="160"/>
      <c r="X12" s="160" t="s">
        <v>481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482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8" t="s">
        <v>114</v>
      </c>
      <c r="B13" s="169" t="s">
        <v>86</v>
      </c>
      <c r="C13" s="190" t="s">
        <v>27</v>
      </c>
      <c r="D13" s="170"/>
      <c r="E13" s="171"/>
      <c r="F13" s="172"/>
      <c r="G13" s="172">
        <f>SUMIF(AG14:AG15,"&lt;&gt;NOR",G14:G15)</f>
        <v>0</v>
      </c>
      <c r="H13" s="172"/>
      <c r="I13" s="172">
        <f>SUM(I14:I15)</f>
        <v>0</v>
      </c>
      <c r="J13" s="172"/>
      <c r="K13" s="172">
        <f>SUM(K14:K15)</f>
        <v>0</v>
      </c>
      <c r="L13" s="172"/>
      <c r="M13" s="172">
        <f>SUM(M14:M15)</f>
        <v>0</v>
      </c>
      <c r="N13" s="172"/>
      <c r="O13" s="172">
        <f>SUM(O14:O15)</f>
        <v>0</v>
      </c>
      <c r="P13" s="172"/>
      <c r="Q13" s="172">
        <f>SUM(Q14:Q15)</f>
        <v>0</v>
      </c>
      <c r="R13" s="172"/>
      <c r="S13" s="172"/>
      <c r="T13" s="173"/>
      <c r="U13" s="167"/>
      <c r="V13" s="167">
        <f>SUM(V14:V15)</f>
        <v>0</v>
      </c>
      <c r="W13" s="167"/>
      <c r="X13" s="167"/>
      <c r="AG13" t="s">
        <v>115</v>
      </c>
    </row>
    <row r="14" spans="1:60" outlineLevel="1" x14ac:dyDescent="0.2">
      <c r="A14" s="174">
        <v>5</v>
      </c>
      <c r="B14" s="175" t="s">
        <v>487</v>
      </c>
      <c r="C14" s="191" t="s">
        <v>488</v>
      </c>
      <c r="D14" s="176" t="s">
        <v>480</v>
      </c>
      <c r="E14" s="177">
        <v>1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 t="s">
        <v>120</v>
      </c>
      <c r="T14" s="180" t="s">
        <v>121</v>
      </c>
      <c r="U14" s="160">
        <v>0</v>
      </c>
      <c r="V14" s="160">
        <f>ROUND(E14*U14,2)</f>
        <v>0</v>
      </c>
      <c r="W14" s="160"/>
      <c r="X14" s="160" t="s">
        <v>481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482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8"/>
      <c r="B15" s="159"/>
      <c r="C15" s="270" t="s">
        <v>489</v>
      </c>
      <c r="D15" s="271"/>
      <c r="E15" s="271"/>
      <c r="F15" s="271"/>
      <c r="G15" s="271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486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81" t="str">
        <f>C15</f>
        <v>Náklady na ztížené provádění stavebních prací v důsledku nepřerušeného provozu na staveništi nebo v případech nepřerušeného provozu v objektech v nichž se stavební práce provádí.</v>
      </c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3"/>
      <c r="B16" s="4"/>
      <c r="C16" s="196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101</v>
      </c>
    </row>
    <row r="17" spans="1:33" x14ac:dyDescent="0.2">
      <c r="A17" s="154"/>
      <c r="B17" s="155" t="s">
        <v>29</v>
      </c>
      <c r="C17" s="197"/>
      <c r="D17" s="156"/>
      <c r="E17" s="157"/>
      <c r="F17" s="157"/>
      <c r="G17" s="189">
        <f>G8+G10+G13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330</v>
      </c>
    </row>
    <row r="18" spans="1:33" x14ac:dyDescent="0.2">
      <c r="C18" s="198"/>
      <c r="D18" s="10"/>
      <c r="AG18" t="s">
        <v>331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sheetProtection algorithmName="SHA-512" hashValue="0Gxxu2CWpYoKTuGV1sith3DjmYHGVVW7n3g+4vYrJIvzODp4LqPcoMsgdyz9U8D0Mp50cMWI/s3oRFScDjoD1g==" saltValue="SXZzK1UM5U3qQLFQF8Holw==" spinCount="100000" sheet="1" objects="1" scenarios="1"/>
  <mergeCells count="5">
    <mergeCell ref="C15:G15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0001 0001 Pol</vt:lpstr>
      <vt:lpstr>0002 0002 Pol</vt:lpstr>
      <vt:lpstr>0003 0003 Pol</vt:lpstr>
      <vt:lpstr>0005 0005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0001 Pol'!Názvy_tisku</vt:lpstr>
      <vt:lpstr>'0002 0002 Pol'!Názvy_tisku</vt:lpstr>
      <vt:lpstr>'0003 0003 Pol'!Názvy_tisku</vt:lpstr>
      <vt:lpstr>'0005 0005 Pol'!Názvy_tisku</vt:lpstr>
      <vt:lpstr>oadresa</vt:lpstr>
      <vt:lpstr>Stavba!Objednatel</vt:lpstr>
      <vt:lpstr>Stavba!Objekt</vt:lpstr>
      <vt:lpstr>'0001 0001 Pol'!Oblast_tisku</vt:lpstr>
      <vt:lpstr>'0002 0002 Pol'!Oblast_tisku</vt:lpstr>
      <vt:lpstr>'0003 0003 Pol'!Oblast_tisku</vt:lpstr>
      <vt:lpstr>'0005 0005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Jedlička</dc:creator>
  <cp:lastModifiedBy>Svatopluk Votruba</cp:lastModifiedBy>
  <cp:lastPrinted>2019-03-19T12:27:02Z</cp:lastPrinted>
  <dcterms:created xsi:type="dcterms:W3CDTF">2009-04-08T07:15:50Z</dcterms:created>
  <dcterms:modified xsi:type="dcterms:W3CDTF">2020-01-21T18:04:26Z</dcterms:modified>
</cp:coreProperties>
</file>